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3230" tabRatio="718"/>
  </bookViews>
  <sheets>
    <sheet name="F-CV(FR-8)허용전류" sheetId="1" r:id="rId1"/>
    <sheet name="CNCV-F-CV 허용전류" sheetId="4" r:id="rId2"/>
    <sheet name="콘덴샤산정기준" sheetId="5" r:id="rId3"/>
    <sheet name="MOF-TR CT비 산정기준" sheetId="3" r:id="rId4"/>
    <sheet name="전기실 접지" sheetId="7" r:id="rId5"/>
    <sheet name="케이블 허용전류 및 외경" sheetId="9" r:id="rId6"/>
    <sheet name="F-CV 유도전동기" sheetId="2" r:id="rId7"/>
    <sheet name="FR-8 유도전동기" sheetId="6" r:id="rId8"/>
    <sheet name="케이블별 전선관" sheetId="8" r:id="rId9"/>
  </sheets>
  <calcPr calcId="125725"/>
</workbook>
</file>

<file path=xl/calcChain.xml><?xml version="1.0" encoding="utf-8"?>
<calcChain xmlns="http://schemas.openxmlformats.org/spreadsheetml/2006/main">
  <c r="I26" i="7"/>
  <c r="I25"/>
  <c r="E31" i="4"/>
  <c r="E30"/>
  <c r="E29"/>
  <c r="E28"/>
  <c r="E27"/>
  <c r="E26"/>
  <c r="E25"/>
  <c r="E24"/>
  <c r="E23"/>
  <c r="E22"/>
  <c r="E21"/>
  <c r="E20"/>
  <c r="D33"/>
  <c r="D32"/>
  <c r="D31"/>
  <c r="D30"/>
  <c r="D29"/>
  <c r="D28"/>
  <c r="D27"/>
  <c r="D26"/>
  <c r="D25"/>
  <c r="D24"/>
  <c r="D23"/>
  <c r="D22"/>
  <c r="D21"/>
  <c r="D20"/>
  <c r="C31"/>
  <c r="C30"/>
  <c r="C27"/>
  <c r="C26"/>
  <c r="C25"/>
  <c r="C24"/>
  <c r="C23"/>
  <c r="C29"/>
  <c r="C28"/>
  <c r="C22"/>
  <c r="C21"/>
  <c r="C20"/>
  <c r="B33"/>
  <c r="B32"/>
  <c r="B31"/>
  <c r="B30"/>
  <c r="B29"/>
  <c r="B28"/>
  <c r="B27"/>
  <c r="B26"/>
  <c r="B25"/>
  <c r="B24"/>
  <c r="B23"/>
  <c r="B22"/>
  <c r="B21"/>
  <c r="B20"/>
  <c r="G26" i="7"/>
  <c r="G17"/>
  <c r="G8"/>
  <c r="F12" i="5"/>
  <c r="G6"/>
  <c r="G5"/>
  <c r="G4"/>
  <c r="G18" i="3"/>
  <c r="G17"/>
  <c r="F6"/>
  <c r="G6" s="1"/>
  <c r="G25" i="7"/>
  <c r="G16"/>
  <c r="G7"/>
</calcChain>
</file>

<file path=xl/sharedStrings.xml><?xml version="1.0" encoding="utf-8"?>
<sst xmlns="http://schemas.openxmlformats.org/spreadsheetml/2006/main" count="545" uniqueCount="239">
  <si>
    <t xml:space="preserve">  1. F-CV, F-FR-8 CABLE 허용전류</t>
  </si>
  <si>
    <t xml:space="preserve">   (CABLE 50SQ 미만 : 4CORE, 50SQ 이상 : 1CORE 포설조건, 9조 포설이상 보정계수 : 0.72)</t>
  </si>
  <si>
    <t>규격</t>
  </si>
  <si>
    <t>TRAY 포설</t>
  </si>
  <si>
    <t>CABLE</t>
    <phoneticPr fontId="1" type="noConversion"/>
  </si>
  <si>
    <t>기준허용전류
40 ℃
(온도보정계수)</t>
    <phoneticPr fontId="1" type="noConversion"/>
  </si>
  <si>
    <t>관로포설</t>
    <phoneticPr fontId="1" type="noConversion"/>
  </si>
  <si>
    <t>변전소 PIT</t>
    <phoneticPr fontId="1" type="noConversion"/>
  </si>
  <si>
    <t>TROUGH
3조 1회선 포설
(연락선로)</t>
    <phoneticPr fontId="1" type="noConversion"/>
  </si>
  <si>
    <t>전력구
3조 1회선 포설
(수전선로)</t>
    <phoneticPr fontId="1" type="noConversion"/>
  </si>
  <si>
    <t>비  고</t>
    <phoneticPr fontId="1" type="noConversion"/>
  </si>
  <si>
    <t>체감율</t>
    <phoneticPr fontId="1" type="noConversion"/>
  </si>
  <si>
    <t xml:space="preserve">  1. 수전변압기 용량의 경우</t>
    <phoneticPr fontId="1" type="noConversion"/>
  </si>
  <si>
    <t>콘덴샤 용량(KVA)</t>
    <phoneticPr fontId="1" type="noConversion"/>
  </si>
  <si>
    <t>변압기 용량(KVA)</t>
    <phoneticPr fontId="1" type="noConversion"/>
  </si>
  <si>
    <t>2000 KVA 이상</t>
    <phoneticPr fontId="1" type="noConversion"/>
  </si>
  <si>
    <t>500 ~ 2000 KVA</t>
    <phoneticPr fontId="1" type="noConversion"/>
  </si>
  <si>
    <t>500 KVA 이하</t>
    <phoneticPr fontId="1" type="noConversion"/>
  </si>
  <si>
    <t>변압기용량 x 4%로 콘덴샤 용량 결정</t>
    <phoneticPr fontId="1" type="noConversion"/>
  </si>
  <si>
    <t>변압기용량 x 3%로 콘덴샤 용량 결정</t>
    <phoneticPr fontId="1" type="noConversion"/>
  </si>
  <si>
    <t>변압기용량 x 5%로 콘덴샤 용량 결정</t>
    <phoneticPr fontId="1" type="noConversion"/>
  </si>
  <si>
    <t>60Hz</t>
    <phoneticPr fontId="1" type="noConversion"/>
  </si>
  <si>
    <t>220V</t>
    <phoneticPr fontId="1" type="noConversion"/>
  </si>
  <si>
    <t>440V</t>
    <phoneticPr fontId="1" type="noConversion"/>
  </si>
  <si>
    <t>460V</t>
    <phoneticPr fontId="1" type="noConversion"/>
  </si>
  <si>
    <t>480V</t>
    <phoneticPr fontId="1" type="noConversion"/>
  </si>
  <si>
    <t>3.3KV</t>
    <phoneticPr fontId="1" type="noConversion"/>
  </si>
  <si>
    <t>6.6KV</t>
    <phoneticPr fontId="1" type="noConversion"/>
  </si>
  <si>
    <t xml:space="preserve"> 2. KVA-㎌ 환산표</t>
    <phoneticPr fontId="1" type="noConversion"/>
  </si>
  <si>
    <t>구    분</t>
    <phoneticPr fontId="1" type="noConversion"/>
  </si>
  <si>
    <t>60Hz</t>
    <phoneticPr fontId="1" type="noConversion"/>
  </si>
  <si>
    <t>1 KVA당 ㎌ 용량</t>
    <phoneticPr fontId="1" type="noConversion"/>
  </si>
  <si>
    <t xml:space="preserve"> 모선(선로) 역률 소실분</t>
    <phoneticPr fontId="1" type="noConversion"/>
  </si>
  <si>
    <t>콘덴샤 용량(㎌)</t>
    <phoneticPr fontId="1" type="noConversion"/>
  </si>
  <si>
    <t>콘덴샤 전류
(A)</t>
    <phoneticPr fontId="1" type="noConversion"/>
  </si>
  <si>
    <t>개폐기 용량
(A)</t>
    <phoneticPr fontId="1" type="noConversion"/>
  </si>
  <si>
    <t>전선규격
(mm)</t>
    <phoneticPr fontId="1" type="noConversion"/>
  </si>
  <si>
    <t>단상</t>
    <phoneticPr fontId="1" type="noConversion"/>
  </si>
  <si>
    <t>삼상</t>
    <phoneticPr fontId="1" type="noConversion"/>
  </si>
  <si>
    <t>110V</t>
    <phoneticPr fontId="1" type="noConversion"/>
  </si>
  <si>
    <t>220V</t>
    <phoneticPr fontId="1" type="noConversion"/>
  </si>
  <si>
    <t>380V</t>
    <phoneticPr fontId="1" type="noConversion"/>
  </si>
  <si>
    <t>440V</t>
    <phoneticPr fontId="1" type="noConversion"/>
  </si>
  <si>
    <t xml:space="preserve"> 차단기와 전선은 콘덴샤의 최대 허용치 135% 이상을 허용 하여야 한다.</t>
    <phoneticPr fontId="1" type="noConversion"/>
  </si>
  <si>
    <t>380V 3상 유도전동기 분기회로표(F-CV)</t>
  </si>
  <si>
    <t>특 성</t>
  </si>
  <si>
    <t>케 이 블</t>
  </si>
  <si>
    <t>M.C.C.B</t>
  </si>
  <si>
    <t>기동</t>
  </si>
  <si>
    <t>CT</t>
  </si>
  <si>
    <t>콘덴서</t>
  </si>
  <si>
    <t>조작전원</t>
  </si>
  <si>
    <t>UNIT</t>
  </si>
  <si>
    <t>KW</t>
  </si>
  <si>
    <t>HP</t>
  </si>
  <si>
    <t>KVA</t>
  </si>
  <si>
    <t>A</t>
  </si>
  <si>
    <t>전원</t>
  </si>
  <si>
    <t>종류</t>
  </si>
  <si>
    <t>㎟</t>
  </si>
  <si>
    <t>선심</t>
  </si>
  <si>
    <t>수량</t>
  </si>
  <si>
    <t>접지</t>
  </si>
  <si>
    <t>전선관</t>
  </si>
  <si>
    <t>P</t>
  </si>
  <si>
    <t>AF</t>
  </si>
  <si>
    <t>AT</t>
  </si>
  <si>
    <t>방법</t>
  </si>
  <si>
    <t>/ 5A</t>
  </si>
  <si>
    <t>㎌</t>
  </si>
  <si>
    <t>VA</t>
  </si>
  <si>
    <t>mm</t>
  </si>
  <si>
    <t>F-CV</t>
  </si>
  <si>
    <t>2C</t>
  </si>
  <si>
    <t>직입</t>
  </si>
  <si>
    <t>-</t>
  </si>
  <si>
    <t>3C</t>
  </si>
  <si>
    <t>Y-△</t>
  </si>
  <si>
    <t>1C</t>
  </si>
  <si>
    <t>S/ST</t>
  </si>
  <si>
    <r>
      <t xml:space="preserve">1. </t>
    </r>
    <r>
      <rPr>
        <sz val="7"/>
        <rFont val="굴림"/>
        <family val="3"/>
        <charset val="129"/>
      </rPr>
      <t>규약전류는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내선규정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부록</t>
    </r>
    <r>
      <rPr>
        <sz val="7"/>
        <rFont val="Arial Narrow"/>
        <family val="2"/>
      </rPr>
      <t xml:space="preserve"> 3-3 </t>
    </r>
    <r>
      <rPr>
        <sz val="7"/>
        <rFont val="굴림"/>
        <family val="3"/>
        <charset val="129"/>
      </rPr>
      <t>참조</t>
    </r>
    <r>
      <rPr>
        <sz val="7"/>
        <rFont val="Arial Narrow"/>
        <family val="2"/>
      </rPr>
      <t xml:space="preserve">, </t>
    </r>
    <r>
      <rPr>
        <sz val="7"/>
        <rFont val="굴림"/>
        <family val="3"/>
        <charset val="129"/>
      </rPr>
      <t>용량은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한전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기준임</t>
    </r>
  </si>
  <si>
    <t>M</t>
  </si>
  <si>
    <t>FEEDER</t>
  </si>
  <si>
    <r>
      <t xml:space="preserve">2. </t>
    </r>
    <r>
      <rPr>
        <sz val="7"/>
        <rFont val="굴림"/>
        <family val="3"/>
        <charset val="129"/>
      </rPr>
      <t>콘덴서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선정은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내선규정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부록</t>
    </r>
    <r>
      <rPr>
        <sz val="7"/>
        <rFont val="Arial Narrow"/>
        <family val="2"/>
      </rPr>
      <t xml:space="preserve"> 3-6</t>
    </r>
    <r>
      <rPr>
        <sz val="7"/>
        <rFont val="굴림"/>
        <family val="3"/>
        <charset val="129"/>
      </rPr>
      <t>참조</t>
    </r>
    <r>
      <rPr>
        <sz val="7"/>
        <rFont val="Arial Narrow"/>
        <family val="2"/>
      </rPr>
      <t>, 
    60HP</t>
    </r>
    <r>
      <rPr>
        <sz val="7"/>
        <rFont val="굴림"/>
        <family val="3"/>
        <charset val="129"/>
      </rPr>
      <t>이상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출력의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콘덴서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선정은</t>
    </r>
    <r>
      <rPr>
        <sz val="7"/>
        <rFont val="Arial Narrow"/>
        <family val="2"/>
      </rPr>
      <t xml:space="preserve"> 3-6(5)</t>
    </r>
    <r>
      <rPr>
        <sz val="7"/>
        <rFont val="굴림"/>
        <family val="3"/>
        <charset val="129"/>
      </rPr>
      <t>참조</t>
    </r>
  </si>
  <si>
    <t>C</t>
  </si>
  <si>
    <r>
      <t xml:space="preserve">3. MCCB,CT </t>
    </r>
    <r>
      <rPr>
        <sz val="7"/>
        <rFont val="굴림"/>
        <family val="3"/>
        <charset val="129"/>
      </rPr>
      <t>규격은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내선규정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표</t>
    </r>
    <r>
      <rPr>
        <sz val="7"/>
        <rFont val="Arial Narrow"/>
        <family val="2"/>
      </rPr>
      <t xml:space="preserve"> 3-3</t>
    </r>
    <r>
      <rPr>
        <sz val="7"/>
        <rFont val="굴림"/>
        <family val="3"/>
        <charset val="129"/>
      </rPr>
      <t>참조</t>
    </r>
  </si>
  <si>
    <r>
      <t xml:space="preserve">4. MCCB </t>
    </r>
    <r>
      <rPr>
        <sz val="7"/>
        <rFont val="굴림"/>
        <family val="3"/>
        <charset val="129"/>
      </rPr>
      <t>최소</t>
    </r>
    <r>
      <rPr>
        <sz val="7"/>
        <rFont val="Arial Narrow"/>
        <family val="2"/>
      </rPr>
      <t xml:space="preserve"> 20AT </t>
    </r>
    <r>
      <rPr>
        <sz val="7"/>
        <rFont val="굴림"/>
        <family val="3"/>
        <charset val="129"/>
      </rPr>
      <t>선정조건은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내선규정</t>
    </r>
    <r>
      <rPr>
        <sz val="7"/>
        <rFont val="Arial Narrow"/>
        <family val="2"/>
      </rPr>
      <t xml:space="preserve"> 305-2</t>
    </r>
    <r>
      <rPr>
        <sz val="7"/>
        <rFont val="굴림"/>
        <family val="3"/>
        <charset val="129"/>
      </rPr>
      <t>항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참조</t>
    </r>
  </si>
  <si>
    <t>MAIN</t>
  </si>
  <si>
    <r>
      <t xml:space="preserve">5. </t>
    </r>
    <r>
      <rPr>
        <sz val="7"/>
        <rFont val="굴림"/>
        <family val="3"/>
        <charset val="129"/>
      </rPr>
      <t>콘덴서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부설시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역율은</t>
    </r>
    <r>
      <rPr>
        <sz val="7"/>
        <rFont val="Arial Narrow"/>
        <family val="2"/>
      </rPr>
      <t xml:space="preserve"> 90% </t>
    </r>
    <r>
      <rPr>
        <sz val="7"/>
        <rFont val="굴림"/>
        <family val="3"/>
        <charset val="129"/>
      </rPr>
      <t>개선치임</t>
    </r>
    <r>
      <rPr>
        <sz val="7"/>
        <rFont val="Arial Narrow"/>
        <family val="2"/>
      </rPr>
      <t>(</t>
    </r>
    <r>
      <rPr>
        <sz val="7"/>
        <rFont val="굴림"/>
        <family val="3"/>
        <charset val="129"/>
      </rPr>
      <t>내선규정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부록</t>
    </r>
    <r>
      <rPr>
        <sz val="7"/>
        <rFont val="Arial Narrow"/>
        <family val="2"/>
      </rPr>
      <t xml:space="preserve"> 3-6 </t>
    </r>
    <r>
      <rPr>
        <sz val="7"/>
        <rFont val="굴림"/>
        <family val="3"/>
        <charset val="129"/>
      </rPr>
      <t>참조</t>
    </r>
    <r>
      <rPr>
        <sz val="7"/>
        <rFont val="Arial Narrow"/>
        <family val="2"/>
      </rPr>
      <t>)</t>
    </r>
  </si>
  <si>
    <t>U</t>
  </si>
  <si>
    <r>
      <t xml:space="preserve">6. </t>
    </r>
    <r>
      <rPr>
        <sz val="7"/>
        <rFont val="굴림"/>
        <family val="3"/>
        <charset val="129"/>
      </rPr>
      <t>전선관규격은</t>
    </r>
    <r>
      <rPr>
        <sz val="7"/>
        <rFont val="Arial Narrow"/>
        <family val="2"/>
      </rPr>
      <t xml:space="preserve"> 32% </t>
    </r>
    <r>
      <rPr>
        <sz val="7"/>
        <rFont val="굴림"/>
        <family val="3"/>
        <charset val="129"/>
      </rPr>
      <t>기준임</t>
    </r>
    <r>
      <rPr>
        <sz val="7"/>
        <rFont val="Arial Narrow"/>
        <family val="2"/>
      </rPr>
      <t>(1994</t>
    </r>
    <r>
      <rPr>
        <sz val="7"/>
        <rFont val="굴림"/>
        <family val="3"/>
        <charset val="129"/>
      </rPr>
      <t>년</t>
    </r>
    <r>
      <rPr>
        <sz val="7"/>
        <rFont val="Arial Narrow"/>
        <family val="2"/>
      </rPr>
      <t xml:space="preserve"> 4</t>
    </r>
    <r>
      <rPr>
        <sz val="7"/>
        <rFont val="굴림"/>
        <family val="3"/>
        <charset val="129"/>
      </rPr>
      <t>월</t>
    </r>
    <r>
      <rPr>
        <sz val="7"/>
        <rFont val="Arial Narrow"/>
        <family val="2"/>
      </rPr>
      <t>10</t>
    </r>
    <r>
      <rPr>
        <sz val="7"/>
        <rFont val="굴림"/>
        <family val="3"/>
        <charset val="129"/>
      </rPr>
      <t>일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개정판</t>
    </r>
    <r>
      <rPr>
        <sz val="7"/>
        <rFont val="Arial Narrow"/>
        <family val="2"/>
      </rPr>
      <t xml:space="preserve"> 410-5</t>
    </r>
    <r>
      <rPr>
        <sz val="7"/>
        <rFont val="굴림"/>
        <family val="3"/>
        <charset val="129"/>
      </rPr>
      <t>항참조</t>
    </r>
    <r>
      <rPr>
        <sz val="7"/>
        <rFont val="Arial Narrow"/>
        <family val="2"/>
      </rPr>
      <t>)</t>
    </r>
  </si>
  <si>
    <t>N</t>
  </si>
  <si>
    <r>
      <t xml:space="preserve">7. MCCB </t>
    </r>
    <r>
      <rPr>
        <sz val="7"/>
        <rFont val="굴림"/>
        <family val="3"/>
        <charset val="129"/>
      </rPr>
      <t>프레임은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최소</t>
    </r>
    <r>
      <rPr>
        <sz val="7"/>
        <rFont val="Arial Narrow"/>
        <family val="2"/>
      </rPr>
      <t xml:space="preserve"> 50AF</t>
    </r>
    <r>
      <rPr>
        <sz val="7"/>
        <rFont val="굴림"/>
        <family val="3"/>
        <charset val="129"/>
      </rPr>
      <t>으로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한다</t>
    </r>
    <r>
      <rPr>
        <sz val="7"/>
        <rFont val="Arial Narrow"/>
        <family val="2"/>
      </rPr>
      <t>.</t>
    </r>
  </si>
  <si>
    <t>I</t>
  </si>
  <si>
    <t>600~</t>
  </si>
  <si>
    <r>
      <t xml:space="preserve">8. </t>
    </r>
    <r>
      <rPr>
        <sz val="7"/>
        <rFont val="굴림"/>
        <family val="3"/>
        <charset val="129"/>
      </rPr>
      <t>최소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전선규격은</t>
    </r>
    <r>
      <rPr>
        <sz val="7"/>
        <rFont val="Arial Narrow"/>
        <family val="2"/>
      </rPr>
      <t xml:space="preserve"> 4(</t>
    </r>
    <r>
      <rPr>
        <sz val="7"/>
        <rFont val="굴림"/>
        <family val="3"/>
        <charset val="129"/>
      </rPr>
      <t>㎟</t>
    </r>
    <r>
      <rPr>
        <sz val="7"/>
        <rFont val="Arial Narrow"/>
        <family val="2"/>
      </rPr>
      <t>)</t>
    </r>
    <r>
      <rPr>
        <sz val="7"/>
        <rFont val="굴림"/>
        <family val="3"/>
        <charset val="129"/>
      </rPr>
      <t>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적용한다</t>
    </r>
    <r>
      <rPr>
        <sz val="7"/>
        <rFont val="Arial Narrow"/>
        <family val="2"/>
      </rPr>
      <t xml:space="preserve">.(30A </t>
    </r>
    <r>
      <rPr>
        <sz val="7"/>
        <rFont val="굴림"/>
        <family val="3"/>
        <charset val="129"/>
      </rPr>
      <t>미만까지</t>
    </r>
    <r>
      <rPr>
        <sz val="7"/>
        <rFont val="Arial Narrow"/>
        <family val="2"/>
      </rPr>
      <t>)</t>
    </r>
  </si>
  <si>
    <t>T</t>
  </si>
  <si>
    <t>800~</t>
  </si>
  <si>
    <r>
      <t>9. UNIT SIZE</t>
    </r>
    <r>
      <rPr>
        <sz val="7"/>
        <rFont val="굴림"/>
        <family val="3"/>
        <charset val="129"/>
      </rPr>
      <t>는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광명전기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제품을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참고함</t>
    </r>
    <r>
      <rPr>
        <sz val="7"/>
        <rFont val="Arial Narrow"/>
        <family val="2"/>
      </rPr>
      <t>.</t>
    </r>
  </si>
  <si>
    <r>
      <t xml:space="preserve">10. </t>
    </r>
    <r>
      <rPr>
        <sz val="7"/>
        <rFont val="굴림"/>
        <family val="3"/>
        <charset val="129"/>
      </rPr>
      <t>규약용량</t>
    </r>
    <r>
      <rPr>
        <sz val="7"/>
        <rFont val="Arial Narrow"/>
        <family val="2"/>
      </rPr>
      <t xml:space="preserve">, </t>
    </r>
    <r>
      <rPr>
        <sz val="7"/>
        <rFont val="굴림"/>
        <family val="3"/>
        <charset val="129"/>
      </rPr>
      <t>즉</t>
    </r>
    <r>
      <rPr>
        <sz val="7"/>
        <rFont val="Arial Narrow"/>
        <family val="2"/>
      </rPr>
      <t xml:space="preserve"> kVA</t>
    </r>
    <r>
      <rPr>
        <sz val="7"/>
        <rFont val="굴림"/>
        <family val="3"/>
        <charset val="129"/>
      </rPr>
      <t>값</t>
    </r>
    <r>
      <rPr>
        <sz val="7"/>
        <rFont val="Arial Narrow"/>
        <family val="2"/>
      </rPr>
      <t xml:space="preserve"> = 2.53 x 380V x 1.732 = 1,665VA </t>
    </r>
    <r>
      <rPr>
        <sz val="7"/>
        <rFont val="굴림"/>
        <family val="3"/>
        <charset val="129"/>
      </rPr>
      <t>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계산한다</t>
    </r>
    <r>
      <rPr>
        <sz val="7"/>
        <rFont val="Arial Narrow"/>
        <family val="2"/>
      </rPr>
      <t>. (</t>
    </r>
    <r>
      <rPr>
        <sz val="7"/>
        <rFont val="굴림"/>
        <family val="3"/>
        <charset val="129"/>
      </rPr>
      <t>예</t>
    </r>
    <r>
      <rPr>
        <sz val="7"/>
        <rFont val="Arial Narrow"/>
        <family val="2"/>
      </rPr>
      <t xml:space="preserve">: </t>
    </r>
    <r>
      <rPr>
        <sz val="7"/>
        <rFont val="굴림"/>
        <family val="3"/>
        <charset val="129"/>
      </rPr>
      <t>삼상</t>
    </r>
    <r>
      <rPr>
        <sz val="7"/>
        <rFont val="Arial Narrow"/>
        <family val="2"/>
      </rPr>
      <t xml:space="preserve"> 0.75kW </t>
    </r>
    <r>
      <rPr>
        <sz val="7"/>
        <rFont val="굴림"/>
        <family val="3"/>
        <charset val="129"/>
      </rPr>
      <t>일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경우</t>
    </r>
    <r>
      <rPr>
        <sz val="7"/>
        <rFont val="Arial Narrow"/>
        <family val="2"/>
      </rPr>
      <t>)</t>
    </r>
  </si>
  <si>
    <r>
      <t xml:space="preserve">     </t>
    </r>
    <r>
      <rPr>
        <sz val="7"/>
        <rFont val="굴림"/>
        <family val="3"/>
        <charset val="129"/>
      </rPr>
      <t>또는</t>
    </r>
    <r>
      <rPr>
        <sz val="7"/>
        <rFont val="Arial Narrow"/>
        <family val="2"/>
      </rPr>
      <t xml:space="preserve"> 0.75kW x 1.25</t>
    </r>
    <r>
      <rPr>
        <sz val="7"/>
        <rFont val="굴림"/>
        <family val="3"/>
        <charset val="129"/>
      </rPr>
      <t>배</t>
    </r>
    <r>
      <rPr>
        <sz val="7"/>
        <rFont val="Arial Narrow"/>
        <family val="2"/>
      </rPr>
      <t xml:space="preserve"> / 0.9(</t>
    </r>
    <r>
      <rPr>
        <sz val="7"/>
        <rFont val="굴림"/>
        <family val="3"/>
        <charset val="129"/>
      </rPr>
      <t>역율</t>
    </r>
    <r>
      <rPr>
        <sz val="7"/>
        <rFont val="Arial Narrow"/>
        <family val="2"/>
      </rPr>
      <t xml:space="preserve">) </t>
    </r>
    <r>
      <rPr>
        <sz val="7"/>
        <rFont val="굴림"/>
        <family val="3"/>
        <charset val="129"/>
      </rPr>
      <t>로</t>
    </r>
    <r>
      <rPr>
        <sz val="7"/>
        <rFont val="Arial Narrow"/>
        <family val="2"/>
      </rPr>
      <t xml:space="preserve"> </t>
    </r>
    <r>
      <rPr>
        <sz val="7"/>
        <rFont val="굴림"/>
        <family val="3"/>
        <charset val="129"/>
      </rPr>
      <t>계산한다</t>
    </r>
    <r>
      <rPr>
        <sz val="7"/>
        <rFont val="Arial Narrow"/>
        <family val="2"/>
      </rPr>
      <t>. (1,041VA)</t>
    </r>
  </si>
  <si>
    <t>380V 3상 유도전동기 분기회로표(F-FR-8)</t>
  </si>
  <si>
    <t>F-FR-8</t>
  </si>
  <si>
    <t xml:space="preserve">    360이하 10/5, 540이하 15/5, 720이하 20/5, 1080이하 25/5 등등......</t>
    <phoneticPr fontId="1" type="noConversion"/>
  </si>
  <si>
    <t xml:space="preserve">   ※ 기준값 180 상수의 의미</t>
    <phoneticPr fontId="1" type="noConversion"/>
  </si>
  <si>
    <t xml:space="preserve">  1. MOF(Metering Out Fit) CT비 산정기준</t>
    <phoneticPr fontId="1" type="noConversion"/>
  </si>
  <si>
    <t xml:space="preserve">  2. TR(Trance former) CT비 산정기준</t>
    <phoneticPr fontId="1" type="noConversion"/>
  </si>
  <si>
    <t xml:space="preserve">      1차측 정격전류 = TR용량 x 1,000 / 1.732 x 수전전압 x 1.25배의 CT 설치</t>
    <phoneticPr fontId="1" type="noConversion"/>
  </si>
  <si>
    <t xml:space="preserve">   ※ 예) 변압기 용량 3상 22,900V 3,750KVA 일경우</t>
    <phoneticPr fontId="1" type="noConversion"/>
  </si>
  <si>
    <t xml:space="preserve">      = 3,750 x 1,000 / 1.732 x 22,900 x 1.25 = 118.8(A) 이므로 120/5A CT 설치</t>
    <phoneticPr fontId="1" type="noConversion"/>
  </si>
  <si>
    <t xml:space="preserve">  1. 저압반 외함 접지선 규격 선정 기준</t>
    <phoneticPr fontId="1" type="noConversion"/>
  </si>
  <si>
    <t xml:space="preserve">  2. TR 및 발전기 중성선 접지선 규격 선정기준</t>
    <phoneticPr fontId="1" type="noConversion"/>
  </si>
  <si>
    <t xml:space="preserve">     I = W / 1.732 x 380 x 0.052</t>
    <phoneticPr fontId="1" type="noConversion"/>
  </si>
  <si>
    <t xml:space="preserve">  ※ 저압중 가장 큰 차단기 정격용량 x 0.052</t>
    <phoneticPr fontId="1" type="noConversion"/>
  </si>
  <si>
    <t xml:space="preserve">      (거리 x 전류 x 17.8) / (전선의 단면적 x 1,000)</t>
    <phoneticPr fontId="1" type="noConversion"/>
  </si>
  <si>
    <t xml:space="preserve"> 3. 콘덴샤 용량별 전선 굵기 및 개폐기용량</t>
    <phoneticPr fontId="1" type="noConversion"/>
  </si>
  <si>
    <t xml:space="preserve">    표준 정격 : 5, 10, 15, 20, 25, 30, 40, 50, 60(65), (75)80, 100, 120(125), 150, 200, 250, 300, 400/5A</t>
    <phoneticPr fontId="1" type="noConversion"/>
  </si>
  <si>
    <t>A</t>
    <phoneticPr fontId="1" type="noConversion"/>
  </si>
  <si>
    <t>결과값</t>
    <phoneticPr fontId="1" type="noConversion"/>
  </si>
  <si>
    <t>W(KVA)</t>
    <phoneticPr fontId="1" type="noConversion"/>
  </si>
  <si>
    <t>V</t>
    <phoneticPr fontId="1" type="noConversion"/>
  </si>
  <si>
    <t>거리</t>
    <phoneticPr fontId="1" type="noConversion"/>
  </si>
  <si>
    <t>전류</t>
    <phoneticPr fontId="1" type="noConversion"/>
  </si>
  <si>
    <t>전선단면적</t>
    <phoneticPr fontId="1" type="noConversion"/>
  </si>
  <si>
    <t xml:space="preserve">     한전공급약관 MOF, CT 배율선정은 180(KVA)가 최소 용량으로 배율 1:1 기준 5/5A 이며,</t>
    <phoneticPr fontId="1" type="noConversion"/>
  </si>
  <si>
    <t>KVA</t>
    <phoneticPr fontId="1" type="noConversion"/>
  </si>
  <si>
    <t>/  5A</t>
    <phoneticPr fontId="1" type="noConversion"/>
  </si>
  <si>
    <t>KVA</t>
    <phoneticPr fontId="1" type="noConversion"/>
  </si>
  <si>
    <t>V</t>
    <phoneticPr fontId="1" type="noConversion"/>
  </si>
  <si>
    <t>500KVA, 380V일 경우 결과값</t>
    <phoneticPr fontId="1" type="noConversion"/>
  </si>
  <si>
    <t>㎌</t>
    <phoneticPr fontId="1" type="noConversion"/>
  </si>
  <si>
    <t>㎌</t>
    <phoneticPr fontId="1" type="noConversion"/>
  </si>
  <si>
    <t>㎌</t>
    <phoneticPr fontId="1" type="noConversion"/>
  </si>
  <si>
    <t>콘덴샤</t>
    <phoneticPr fontId="1" type="noConversion"/>
  </si>
  <si>
    <t>개폐기</t>
    <phoneticPr fontId="1" type="noConversion"/>
  </si>
  <si>
    <t>전선</t>
    <phoneticPr fontId="1" type="noConversion"/>
  </si>
  <si>
    <t>100/60A</t>
    <phoneticPr fontId="1" type="noConversion"/>
  </si>
  <si>
    <t>16 SQ</t>
    <phoneticPr fontId="1" type="noConversion"/>
  </si>
  <si>
    <t xml:space="preserve">        1. 60M 이하 : 3%</t>
    <phoneticPr fontId="1" type="noConversion"/>
  </si>
  <si>
    <t xml:space="preserve">        2. 120M 이하 : 5%</t>
    <phoneticPr fontId="1" type="noConversion"/>
  </si>
  <si>
    <t xml:space="preserve">        3. 200M 이하 : 6%</t>
    <phoneticPr fontId="1" type="noConversion"/>
  </si>
  <si>
    <t xml:space="preserve">        4. 200M 초과 : 7%</t>
    <phoneticPr fontId="1" type="noConversion"/>
  </si>
  <si>
    <t xml:space="preserve">  1. CN-CV  CABLE 허용전류</t>
    <phoneticPr fontId="1" type="noConversion"/>
  </si>
  <si>
    <t xml:space="preserve"> ※ 전기사용 장소안의 변압기 설비에 의한 공급적용</t>
    <phoneticPr fontId="1" type="noConversion"/>
  </si>
  <si>
    <t>SQmm</t>
    <phoneticPr fontId="1" type="noConversion"/>
  </si>
  <si>
    <t>SQmm</t>
    <phoneticPr fontId="1" type="noConversion"/>
  </si>
  <si>
    <t xml:space="preserve">     예) ACB 1,000A = 1,000 x 0.052 = 52SQmm 이므로 70SQmm 전선사용</t>
    <phoneticPr fontId="1" type="noConversion"/>
  </si>
  <si>
    <t xml:space="preserve">    예) TR 750KVA= 750,000 / 1.732 x 380 x 0.052 = 59.25SQmm 이므로</t>
    <phoneticPr fontId="1" type="noConversion"/>
  </si>
  <si>
    <t xml:space="preserve">         70SQmm 접지선 선정</t>
    <phoneticPr fontId="1" type="noConversion"/>
  </si>
  <si>
    <t xml:space="preserve">   예) 거리 : 200M, 부하전류 100A, 전선 35SQmm 일때 전압 강하율은</t>
    <phoneticPr fontId="1" type="noConversion"/>
  </si>
  <si>
    <t xml:space="preserve">  1. F-CV 및 FR-8 CABLE 전선관 TABLE</t>
    <phoneticPr fontId="1" type="noConversion"/>
  </si>
  <si>
    <t>단면적</t>
    <phoneticPr fontId="1" type="noConversion"/>
  </si>
  <si>
    <t>36C</t>
    <phoneticPr fontId="1" type="noConversion"/>
  </si>
  <si>
    <t>42C</t>
    <phoneticPr fontId="1" type="noConversion"/>
  </si>
  <si>
    <t>54C</t>
    <phoneticPr fontId="1" type="noConversion"/>
  </si>
  <si>
    <t>70C</t>
    <phoneticPr fontId="1" type="noConversion"/>
  </si>
  <si>
    <t>82C</t>
    <phoneticPr fontId="1" type="noConversion"/>
  </si>
  <si>
    <t>104C</t>
    <phoneticPr fontId="1" type="noConversion"/>
  </si>
  <si>
    <t>1
CORE</t>
    <phoneticPr fontId="1" type="noConversion"/>
  </si>
  <si>
    <t>2
CORE</t>
    <phoneticPr fontId="1" type="noConversion"/>
  </si>
  <si>
    <t>3
CORE</t>
    <phoneticPr fontId="1" type="noConversion"/>
  </si>
  <si>
    <t>4
CORE</t>
    <phoneticPr fontId="1" type="noConversion"/>
  </si>
  <si>
    <t xml:space="preserve">  2. 경질비닐전선관의 굵기 선정</t>
    <phoneticPr fontId="1" type="noConversion"/>
  </si>
  <si>
    <t>전선 본수</t>
    <phoneticPr fontId="1" type="noConversion"/>
  </si>
  <si>
    <t>경질비닐전선관의 최소 굵기(호칭)</t>
    <phoneticPr fontId="1" type="noConversion"/>
  </si>
  <si>
    <t xml:space="preserve">  3. 합성수지제 가요관(PF관 및 CD관)의 굵기 선정</t>
    <phoneticPr fontId="1" type="noConversion"/>
  </si>
  <si>
    <t>합성수지제관의 최소 굵기(호칭)</t>
    <phoneticPr fontId="1" type="noConversion"/>
  </si>
  <si>
    <t xml:space="preserve">  4. 후강 전선관의 굵기 선정</t>
    <phoneticPr fontId="1" type="noConversion"/>
  </si>
  <si>
    <t>후강 전선관의 최소 굵기(호칭)</t>
    <phoneticPr fontId="1" type="noConversion"/>
  </si>
  <si>
    <t>선정</t>
    <phoneticPr fontId="1" type="noConversion"/>
  </si>
  <si>
    <t>25/5A</t>
    <phoneticPr fontId="1" type="noConversion"/>
  </si>
  <si>
    <t>100/5A</t>
    <phoneticPr fontId="1" type="noConversion"/>
  </si>
  <si>
    <t>380V</t>
    <phoneticPr fontId="1" type="noConversion"/>
  </si>
  <si>
    <t>60Hz</t>
    <phoneticPr fontId="1" type="noConversion"/>
  </si>
  <si>
    <t>㎌</t>
    <phoneticPr fontId="1" type="noConversion"/>
  </si>
  <si>
    <t>28C</t>
    <phoneticPr fontId="1" type="noConversion"/>
  </si>
  <si>
    <t>36C</t>
    <phoneticPr fontId="1" type="noConversion"/>
  </si>
  <si>
    <t>42C</t>
    <phoneticPr fontId="1" type="noConversion"/>
  </si>
  <si>
    <t>54C</t>
    <phoneticPr fontId="1" type="noConversion"/>
  </si>
  <si>
    <t xml:space="preserve">  2. 6/10KV F-CV CABLE 허용전류</t>
    <phoneticPr fontId="1" type="noConversion"/>
  </si>
  <si>
    <t>단면적</t>
    <phoneticPr fontId="1" type="noConversion"/>
  </si>
  <si>
    <t>기중암거 포설</t>
    <phoneticPr fontId="1" type="noConversion"/>
  </si>
  <si>
    <t>직접매설 포설</t>
    <phoneticPr fontId="1" type="noConversion"/>
  </si>
  <si>
    <t>보정계수</t>
    <phoneticPr fontId="1" type="noConversion"/>
  </si>
  <si>
    <t>단심</t>
    <phoneticPr fontId="1" type="noConversion"/>
  </si>
  <si>
    <t>3심</t>
    <phoneticPr fontId="1" type="noConversion"/>
  </si>
  <si>
    <t>-</t>
    <phoneticPr fontId="1" type="noConversion"/>
  </si>
  <si>
    <t xml:space="preserve">  3. 전압강하 계산식</t>
    <phoneticPr fontId="1" type="noConversion"/>
  </si>
  <si>
    <t xml:space="preserve">        (200 x 100 x 17.8) / (35 x 1,000) = 10.17V</t>
    <phoneticPr fontId="1" type="noConversion"/>
  </si>
  <si>
    <t>결과값(V)</t>
    <phoneticPr fontId="1" type="noConversion"/>
  </si>
  <si>
    <t>(%)</t>
    <phoneticPr fontId="1" type="noConversion"/>
  </si>
  <si>
    <t xml:space="preserve">      1차측이 5(A)일때 수전전력은 P=1.732 x 22,900 x 5 x 0.9(역률) = 178.5(KVA)</t>
    <phoneticPr fontId="1" type="noConversion"/>
  </si>
  <si>
    <t xml:space="preserve">  1. F-CV, F-FR-8 CABLE 허용전류</t>
    <phoneticPr fontId="1" type="noConversion"/>
  </si>
  <si>
    <t xml:space="preserve">  2. 접지선 규격</t>
    <phoneticPr fontId="1" type="noConversion"/>
  </si>
  <si>
    <t xml:space="preserve">   (CABLE 50SQ 미만 : 4CORE, 50SQ 이상 : 1CORE 포설조건, 9조 포설이상 보정계수 : 0.72)</t>
    <phoneticPr fontId="1" type="noConversion"/>
  </si>
  <si>
    <t>상케이블</t>
    <phoneticPr fontId="1" type="noConversion"/>
  </si>
  <si>
    <t>접지케이블</t>
    <phoneticPr fontId="1" type="noConversion"/>
  </si>
  <si>
    <t>규격</t>
    <phoneticPr fontId="1" type="noConversion"/>
  </si>
  <si>
    <t>TRAY 포설</t>
    <phoneticPr fontId="1" type="noConversion"/>
  </si>
  <si>
    <t xml:space="preserve">  3. F-CV CABLE 외경</t>
    <phoneticPr fontId="1" type="noConversion"/>
  </si>
  <si>
    <t xml:space="preserve">  4. F-FR-8 CABLE 외경</t>
    <phoneticPr fontId="1" type="noConversion"/>
  </si>
  <si>
    <t xml:space="preserve"> 5. F-GV CABLE 외경</t>
    <phoneticPr fontId="1" type="noConversion"/>
  </si>
  <si>
    <t>1 CORE</t>
    <phoneticPr fontId="1" type="noConversion"/>
  </si>
  <si>
    <t>2 CORE</t>
    <phoneticPr fontId="1" type="noConversion"/>
  </si>
  <si>
    <t>3 CORE</t>
    <phoneticPr fontId="1" type="noConversion"/>
  </si>
  <si>
    <t>4 CORE</t>
    <phoneticPr fontId="1" type="noConversion"/>
  </si>
  <si>
    <t xml:space="preserve"> 6. F-CV CABLE(6,600V) 외경</t>
    <phoneticPr fontId="1" type="noConversion"/>
  </si>
  <si>
    <t xml:space="preserve"> 7. CNCV CABLE(22,900V) 외경</t>
    <phoneticPr fontId="1" type="noConversion"/>
  </si>
  <si>
    <t xml:space="preserve"> 8. Cable Tray Data</t>
    <phoneticPr fontId="1" type="noConversion"/>
  </si>
  <si>
    <t>계산값</t>
  </si>
  <si>
    <t>TRAY 규격</t>
  </si>
  <si>
    <t>ERROR</t>
  </si>
  <si>
    <t xml:space="preserve">  9. F-CVV 케이블 외경(600V)</t>
    <phoneticPr fontId="1" type="noConversion"/>
  </si>
  <si>
    <t>1Core</t>
  </si>
  <si>
    <t>2Core</t>
  </si>
  <si>
    <t>3Core</t>
  </si>
  <si>
    <t>4Core</t>
  </si>
  <si>
    <t>5Core</t>
  </si>
  <si>
    <t>6Core</t>
  </si>
  <si>
    <t>7Core</t>
  </si>
  <si>
    <t>8Core</t>
  </si>
  <si>
    <t xml:space="preserve"> 10. F-CVVS 케이블 외경(600V)</t>
    <phoneticPr fontId="1" type="noConversion"/>
  </si>
  <si>
    <t xml:space="preserve">  11. TJV 케이블 외경</t>
    <phoneticPr fontId="1" type="noConversion"/>
  </si>
  <si>
    <t xml:space="preserve">  12. MVVS 케이블 외경(Audio &amp; Instrument Cable)</t>
    <phoneticPr fontId="1" type="noConversion"/>
  </si>
  <si>
    <t xml:space="preserve">  13. LIREV 케이블 외경(Audio &amp; Instrument Cable)</t>
    <phoneticPr fontId="1" type="noConversion"/>
  </si>
  <si>
    <t>22AWG</t>
  </si>
  <si>
    <t>20AWG</t>
  </si>
  <si>
    <t xml:space="preserve">  14. UTP 케이블 외경</t>
    <phoneticPr fontId="1" type="noConversion"/>
  </si>
  <si>
    <t>25Core</t>
  </si>
  <si>
    <t>CAT5e</t>
  </si>
  <si>
    <t>CAT3</t>
  </si>
  <si>
    <t xml:space="preserve">  15. F/O 케이블 외경</t>
    <phoneticPr fontId="1" type="noConversion"/>
  </si>
  <si>
    <t>F/O</t>
  </si>
  <si>
    <t xml:space="preserve">  16. 전선관 규격</t>
    <phoneticPr fontId="1" type="noConversion"/>
  </si>
  <si>
    <t>전선관굵기</t>
  </si>
  <si>
    <t>내단면적32%</t>
  </si>
  <si>
    <t>내단면적48%</t>
  </si>
  <si>
    <t>OVER</t>
  </si>
  <si>
    <t>28C</t>
    <phoneticPr fontId="1" type="noConversion"/>
  </si>
</sst>
</file>

<file path=xl/styles.xml><?xml version="1.0" encoding="utf-8"?>
<styleSheet xmlns="http://schemas.openxmlformats.org/spreadsheetml/2006/main">
  <numFmts count="24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[Red]&quot;₩&quot;\-#,##0"/>
    <numFmt numFmtId="179" formatCode="&quot;₩&quot;#,##0.00;&quot;₩&quot;\-#,##0.00"/>
    <numFmt numFmtId="180" formatCode="#,##0;\(#,##0\)"/>
    <numFmt numFmtId="181" formatCode="#,##0;[Red]&quot;-&quot;#,##0"/>
    <numFmt numFmtId="182" formatCode="&quot;₩&quot;#,##0.00\ ;\(&quot;₩&quot;#,##0.00\)"/>
    <numFmt numFmtId="183" formatCode="&quot;₩&quot;#,##0;&quot;₩&quot;\-#,##0"/>
    <numFmt numFmtId="184" formatCode="0_ "/>
    <numFmt numFmtId="185" formatCode="?/?#"/>
    <numFmt numFmtId="186" formatCode="_-* #,##0.00&quot;₩&quot;\!\ _F_-;&quot;₩&quot;\!\-* #,##0.00&quot;₩&quot;\!\ _F_-;_-* &quot;-&quot;??&quot;₩&quot;\!\ _F_-;_-@_-"/>
    <numFmt numFmtId="187" formatCode="_-&quot;₩&quot;* #,##0.00_-;&quot;₩&quot;&quot;₩&quot;&quot;₩&quot;\!\-&quot;₩&quot;* #,##0.00_-;_-&quot;₩&quot;* &quot;-&quot;??_-;_-@_-"/>
    <numFmt numFmtId="188" formatCode="_-* #,##0.00_-;&quot;₩&quot;&quot;₩&quot;&quot;₩&quot;\!\-* #,##0.00_-;_-* &quot;-&quot;??_-;_-@_-"/>
    <numFmt numFmtId="189" formatCode="&quot;₩&quot;#,##0;&quot;₩&quot;&quot;₩&quot;&quot;₩&quot;&quot;₩&quot;&quot;₩&quot;\!\-#,##0"/>
    <numFmt numFmtId="190" formatCode="&quot;₩&quot;#,##0;[Red]&quot;₩&quot;&quot;₩&quot;&quot;₩&quot;&quot;₩&quot;&quot;₩&quot;\!\-#,##0"/>
    <numFmt numFmtId="191" formatCode="&quot;₩&quot;#,##0.00;&quot;₩&quot;&quot;₩&quot;&quot;₩&quot;&quot;₩&quot;&quot;₩&quot;\!\-#,##0.00"/>
    <numFmt numFmtId="192" formatCode="0.000"/>
    <numFmt numFmtId="193" formatCode="0.00_ "/>
    <numFmt numFmtId="194" formatCode="#,##0_ "/>
    <numFmt numFmtId="195" formatCode="0.0_ "/>
    <numFmt numFmtId="196" formatCode="0_);[Red]\(0\)"/>
    <numFmt numFmtId="197" formatCode="0.0_);[Red]\(0.0\)"/>
    <numFmt numFmtId="198" formatCode="#,##0.0_ "/>
  </numFmts>
  <fonts count="53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1"/>
      <name val="돋움"/>
      <family val="2"/>
      <charset val="129"/>
    </font>
    <font>
      <sz val="11"/>
      <name val="돋움"/>
      <family val="3"/>
      <charset val="129"/>
    </font>
    <font>
      <sz val="12"/>
      <name val="¹UAAA¼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0"/>
      <name val="굴림체"/>
      <family val="3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2"/>
      <name val="Arial"/>
      <family val="2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b/>
      <sz val="12"/>
      <color indexed="16"/>
      <name val="굴림체"/>
      <family val="3"/>
      <charset val="129"/>
    </font>
    <font>
      <sz val="12"/>
      <name val="바탕체"/>
      <family val="1"/>
      <charset val="129"/>
    </font>
    <font>
      <b/>
      <sz val="9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9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2"/>
      <charset val="129"/>
    </font>
    <font>
      <sz val="10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9"/>
      <name val="MS Sans Serif"/>
      <family val="2"/>
    </font>
    <font>
      <sz val="8"/>
      <name val="굴림"/>
      <family val="3"/>
      <charset val="129"/>
    </font>
    <font>
      <sz val="10"/>
      <name val="MS Sans Serif"/>
      <family val="2"/>
    </font>
    <font>
      <b/>
      <sz val="10"/>
      <color indexed="9"/>
      <name val="굴림"/>
      <family val="3"/>
      <charset val="129"/>
    </font>
    <font>
      <sz val="8"/>
      <color indexed="8"/>
      <name val="굴림"/>
      <family val="3"/>
      <charset val="129"/>
    </font>
    <font>
      <sz val="7"/>
      <name val="Arial Narrow"/>
      <family val="2"/>
    </font>
    <font>
      <sz val="7"/>
      <name val="굴림"/>
      <family val="3"/>
      <charset val="129"/>
    </font>
    <font>
      <b/>
      <sz val="9"/>
      <color indexed="9"/>
      <name val="굴림"/>
      <family val="3"/>
      <charset val="129"/>
    </font>
    <font>
      <sz val="10"/>
      <name val="Arial Narrow"/>
      <family val="2"/>
    </font>
    <font>
      <sz val="6"/>
      <name val="굴림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i/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93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8" fillId="0" borderId="0" applyNumberFormat="0"/>
    <xf numFmtId="0" fontId="5" fillId="0" borderId="0"/>
    <xf numFmtId="0" fontId="4" fillId="0" borderId="0"/>
    <xf numFmtId="0" fontId="5" fillId="0" borderId="0"/>
    <xf numFmtId="0" fontId="4" fillId="0" borderId="0"/>
    <xf numFmtId="0" fontId="9" fillId="0" borderId="0"/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38" fontId="11" fillId="3" borderId="0" applyNumberFormat="0" applyBorder="0" applyAlignment="0" applyProtection="0"/>
    <xf numFmtId="0" fontId="12" fillId="0" borderId="0">
      <alignment horizontal="left"/>
    </xf>
    <xf numFmtId="0" fontId="13" fillId="0" borderId="8" applyNumberFormat="0" applyAlignment="0" applyProtection="0">
      <alignment horizontal="left" vertical="center"/>
    </xf>
    <xf numFmtId="0" fontId="13" fillId="0" borderId="9">
      <alignment horizontal="left" vertical="center"/>
    </xf>
    <xf numFmtId="10" fontId="11" fillId="3" borderId="1" applyNumberFormat="0" applyBorder="0" applyAlignment="0" applyProtection="0"/>
    <xf numFmtId="0" fontId="14" fillId="0" borderId="10"/>
    <xf numFmtId="180" fontId="15" fillId="0" borderId="0"/>
    <xf numFmtId="0" fontId="10" fillId="0" borderId="0"/>
    <xf numFmtId="10" fontId="10" fillId="0" borderId="0" applyFont="0" applyFill="0" applyBorder="0" applyAlignment="0" applyProtection="0"/>
    <xf numFmtId="0" fontId="14" fillId="0" borderId="0"/>
    <xf numFmtId="2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/>
    <xf numFmtId="181" fontId="22" fillId="0" borderId="0">
      <alignment vertical="center"/>
    </xf>
    <xf numFmtId="0" fontId="7" fillId="0" borderId="0" applyFont="0" applyFill="0" applyBorder="0" applyAlignment="0" applyProtection="0"/>
    <xf numFmtId="4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0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11" applyNumberFormat="0" applyFont="0" applyFill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189" fontId="23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185" fontId="32" fillId="0" borderId="19" applyFont="0" applyFill="0" applyAlignment="0" applyProtection="0">
      <alignment horizontal="center" vertical="center"/>
    </xf>
    <xf numFmtId="185" fontId="34" fillId="0" borderId="0" applyFill="0" applyBorder="0" applyProtection="0">
      <alignment horizontal="center" vertical="center"/>
    </xf>
    <xf numFmtId="186" fontId="23" fillId="0" borderId="0">
      <alignment vertical="center"/>
    </xf>
    <xf numFmtId="4" fontId="31" fillId="0" borderId="0">
      <protection locked="0"/>
    </xf>
    <xf numFmtId="190" fontId="23" fillId="0" borderId="0">
      <protection locked="0"/>
    </xf>
    <xf numFmtId="188" fontId="23" fillId="0" borderId="0">
      <protection locked="0"/>
    </xf>
    <xf numFmtId="0" fontId="31" fillId="0" borderId="11">
      <protection locked="0"/>
    </xf>
    <xf numFmtId="187" fontId="23" fillId="0" borderId="0">
      <protection locked="0"/>
    </xf>
    <xf numFmtId="191" fontId="23" fillId="0" borderId="0">
      <protection locked="0"/>
    </xf>
    <xf numFmtId="0" fontId="29" fillId="0" borderId="0"/>
  </cellStyleXfs>
  <cellXfs count="364">
    <xf numFmtId="0" fontId="0" fillId="0" borderId="0" xfId="0">
      <alignment vertical="center"/>
    </xf>
    <xf numFmtId="0" fontId="25" fillId="0" borderId="0" xfId="0" applyFo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>
      <alignment vertical="center"/>
    </xf>
    <xf numFmtId="0" fontId="25" fillId="0" borderId="0" xfId="0" applyFont="1">
      <alignment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77"/>
    <xf numFmtId="0" fontId="33" fillId="4" borderId="1" xfId="2" applyFont="1" applyFill="1" applyBorder="1" applyAlignment="1">
      <alignment horizontal="center" vertical="center"/>
    </xf>
    <xf numFmtId="185" fontId="33" fillId="0" borderId="1" xfId="84" applyFont="1" applyFill="1" applyBorder="1" applyAlignment="1">
      <alignment horizontal="center" vertical="center"/>
    </xf>
    <xf numFmtId="192" fontId="33" fillId="5" borderId="1" xfId="2" applyNumberFormat="1" applyFont="1" applyFill="1" applyBorder="1" applyAlignment="1">
      <alignment horizontal="center" vertical="center"/>
    </xf>
    <xf numFmtId="0" fontId="33" fillId="5" borderId="1" xfId="2" applyFont="1" applyFill="1" applyBorder="1" applyAlignment="1">
      <alignment horizontal="center" vertical="center"/>
    </xf>
    <xf numFmtId="0" fontId="33" fillId="5" borderId="1" xfId="2" applyNumberFormat="1" applyFont="1" applyFill="1" applyBorder="1" applyAlignment="1">
      <alignment horizontal="center" vertical="center"/>
    </xf>
    <xf numFmtId="0" fontId="33" fillId="4" borderId="23" xfId="2" applyFont="1" applyFill="1" applyBorder="1" applyAlignment="1">
      <alignment horizontal="center" vertical="center"/>
    </xf>
    <xf numFmtId="185" fontId="33" fillId="0" borderId="23" xfId="84" applyFont="1" applyFill="1" applyBorder="1" applyAlignment="1">
      <alignment horizontal="center" vertical="center"/>
    </xf>
    <xf numFmtId="192" fontId="33" fillId="5" borderId="23" xfId="2" applyNumberFormat="1" applyFont="1" applyFill="1" applyBorder="1" applyAlignment="1">
      <alignment horizontal="center" vertical="center"/>
    </xf>
    <xf numFmtId="0" fontId="33" fillId="5" borderId="23" xfId="2" applyFont="1" applyFill="1" applyBorder="1" applyAlignment="1">
      <alignment horizontal="center" vertical="center"/>
    </xf>
    <xf numFmtId="0" fontId="33" fillId="5" borderId="23" xfId="2" applyNumberFormat="1" applyFont="1" applyFill="1" applyBorder="1" applyAlignment="1">
      <alignment horizontal="center" vertical="center"/>
    </xf>
    <xf numFmtId="0" fontId="33" fillId="6" borderId="24" xfId="2" applyFont="1" applyFill="1" applyBorder="1" applyAlignment="1">
      <alignment horizontal="center" vertical="center"/>
    </xf>
    <xf numFmtId="0" fontId="33" fillId="0" borderId="24" xfId="2" applyFont="1" applyFill="1" applyBorder="1" applyAlignment="1">
      <alignment horizontal="center" vertical="center"/>
    </xf>
    <xf numFmtId="192" fontId="33" fillId="5" borderId="24" xfId="2" applyNumberFormat="1" applyFont="1" applyFill="1" applyBorder="1" applyAlignment="1">
      <alignment horizontal="center" vertical="center"/>
    </xf>
    <xf numFmtId="0" fontId="33" fillId="7" borderId="24" xfId="2" applyFont="1" applyFill="1" applyBorder="1" applyAlignment="1">
      <alignment horizontal="center" vertical="center"/>
    </xf>
    <xf numFmtId="0" fontId="33" fillId="5" borderId="24" xfId="2" applyFont="1" applyFill="1" applyBorder="1" applyAlignment="1">
      <alignment horizontal="center" vertical="center"/>
    </xf>
    <xf numFmtId="0" fontId="33" fillId="7" borderId="24" xfId="2" applyNumberFormat="1" applyFont="1" applyFill="1" applyBorder="1" applyAlignment="1">
      <alignment horizontal="center" vertical="center"/>
    </xf>
    <xf numFmtId="0" fontId="33" fillId="6" borderId="1" xfId="2" applyFont="1" applyFill="1" applyBorder="1" applyAlignment="1">
      <alignment horizontal="center" vertical="center"/>
    </xf>
    <xf numFmtId="0" fontId="33" fillId="0" borderId="1" xfId="2" applyFont="1" applyFill="1" applyBorder="1" applyAlignment="1">
      <alignment horizontal="center" vertical="center"/>
    </xf>
    <xf numFmtId="0" fontId="33" fillId="7" borderId="1" xfId="2" applyFont="1" applyFill="1" applyBorder="1" applyAlignment="1">
      <alignment horizontal="center" vertical="center"/>
    </xf>
    <xf numFmtId="0" fontId="33" fillId="7" borderId="1" xfId="2" applyNumberFormat="1" applyFont="1" applyFill="1" applyBorder="1" applyAlignment="1">
      <alignment horizontal="center" vertical="center"/>
    </xf>
    <xf numFmtId="0" fontId="33" fillId="6" borderId="23" xfId="2" applyFont="1" applyFill="1" applyBorder="1" applyAlignment="1">
      <alignment horizontal="center" vertical="center"/>
    </xf>
    <xf numFmtId="0" fontId="33" fillId="0" borderId="23" xfId="2" applyFont="1" applyFill="1" applyBorder="1" applyAlignment="1">
      <alignment horizontal="center" vertical="center"/>
    </xf>
    <xf numFmtId="0" fontId="33" fillId="7" borderId="23" xfId="2" applyFont="1" applyFill="1" applyBorder="1" applyAlignment="1">
      <alignment horizontal="center" vertical="center"/>
    </xf>
    <xf numFmtId="0" fontId="33" fillId="7" borderId="23" xfId="2" applyNumberFormat="1" applyFont="1" applyFill="1" applyBorder="1" applyAlignment="1">
      <alignment horizontal="center" vertical="center"/>
    </xf>
    <xf numFmtId="0" fontId="33" fillId="6" borderId="21" xfId="2" applyFont="1" applyFill="1" applyBorder="1" applyAlignment="1">
      <alignment horizontal="center" vertical="center"/>
    </xf>
    <xf numFmtId="0" fontId="33" fillId="0" borderId="21" xfId="2" applyFont="1" applyFill="1" applyBorder="1" applyAlignment="1">
      <alignment horizontal="center" vertical="center"/>
    </xf>
    <xf numFmtId="192" fontId="33" fillId="5" borderId="21" xfId="2" applyNumberFormat="1" applyFont="1" applyFill="1" applyBorder="1" applyAlignment="1">
      <alignment horizontal="center" vertical="center"/>
    </xf>
    <xf numFmtId="0" fontId="33" fillId="7" borderId="21" xfId="2" applyFont="1" applyFill="1" applyBorder="1" applyAlignment="1">
      <alignment horizontal="center" vertical="center"/>
    </xf>
    <xf numFmtId="0" fontId="33" fillId="5" borderId="21" xfId="2" applyFont="1" applyFill="1" applyBorder="1" applyAlignment="1">
      <alignment horizontal="center" vertical="center"/>
    </xf>
    <xf numFmtId="0" fontId="33" fillId="7" borderId="21" xfId="2" applyNumberFormat="1" applyFont="1" applyFill="1" applyBorder="1" applyAlignment="1">
      <alignment horizontal="center" vertical="center"/>
    </xf>
    <xf numFmtId="0" fontId="33" fillId="7" borderId="24" xfId="2" quotePrefix="1" applyFont="1" applyFill="1" applyBorder="1" applyAlignment="1">
      <alignment horizontal="center" vertical="center"/>
    </xf>
    <xf numFmtId="0" fontId="39" fillId="8" borderId="21" xfId="2" applyFont="1" applyFill="1" applyBorder="1" applyAlignment="1">
      <alignment horizontal="center"/>
    </xf>
    <xf numFmtId="0" fontId="33" fillId="0" borderId="1" xfId="2" applyFont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0" fontId="39" fillId="8" borderId="25" xfId="2" applyFont="1" applyFill="1" applyBorder="1" applyAlignment="1">
      <alignment horizontal="center"/>
    </xf>
    <xf numFmtId="0" fontId="39" fillId="8" borderId="22" xfId="2" applyFont="1" applyFill="1" applyBorder="1" applyAlignment="1">
      <alignment horizontal="center"/>
    </xf>
    <xf numFmtId="0" fontId="37" fillId="0" borderId="0" xfId="2" applyFont="1" applyAlignment="1">
      <alignment horizontal="left"/>
    </xf>
    <xf numFmtId="0" fontId="40" fillId="0" borderId="0" xfId="2" applyFont="1" applyAlignment="1">
      <alignment horizontal="center"/>
    </xf>
    <xf numFmtId="0" fontId="40" fillId="0" borderId="0" xfId="2" applyFont="1"/>
    <xf numFmtId="0" fontId="29" fillId="0" borderId="0" xfId="92"/>
    <xf numFmtId="0" fontId="33" fillId="4" borderId="1" xfId="2" applyFont="1" applyFill="1" applyBorder="1" applyAlignment="1">
      <alignment horizontal="center" vertical="center"/>
    </xf>
    <xf numFmtId="185" fontId="33" fillId="0" borderId="1" xfId="84" applyFont="1" applyFill="1" applyBorder="1" applyAlignment="1">
      <alignment horizontal="center" vertical="center"/>
    </xf>
    <xf numFmtId="192" fontId="33" fillId="5" borderId="1" xfId="2" applyNumberFormat="1" applyFont="1" applyFill="1" applyBorder="1" applyAlignment="1">
      <alignment horizontal="center" vertical="center"/>
    </xf>
    <xf numFmtId="0" fontId="33" fillId="5" borderId="1" xfId="2" applyFont="1" applyFill="1" applyBorder="1" applyAlignment="1">
      <alignment horizontal="center" vertical="center"/>
    </xf>
    <xf numFmtId="0" fontId="33" fillId="5" borderId="1" xfId="2" applyNumberFormat="1" applyFont="1" applyFill="1" applyBorder="1" applyAlignment="1">
      <alignment horizontal="center" vertical="center"/>
    </xf>
    <xf numFmtId="0" fontId="33" fillId="4" borderId="23" xfId="2" applyFont="1" applyFill="1" applyBorder="1" applyAlignment="1">
      <alignment horizontal="center" vertical="center"/>
    </xf>
    <xf numFmtId="185" fontId="33" fillId="0" borderId="23" xfId="84" applyFont="1" applyFill="1" applyBorder="1" applyAlignment="1">
      <alignment horizontal="center" vertical="center"/>
    </xf>
    <xf numFmtId="192" fontId="33" fillId="5" borderId="23" xfId="2" applyNumberFormat="1" applyFont="1" applyFill="1" applyBorder="1" applyAlignment="1">
      <alignment horizontal="center" vertical="center"/>
    </xf>
    <xf numFmtId="0" fontId="33" fillId="5" borderId="23" xfId="2" applyFont="1" applyFill="1" applyBorder="1" applyAlignment="1">
      <alignment horizontal="center" vertical="center"/>
    </xf>
    <xf numFmtId="0" fontId="33" fillId="5" borderId="23" xfId="2" applyNumberFormat="1" applyFont="1" applyFill="1" applyBorder="1" applyAlignment="1">
      <alignment horizontal="center" vertical="center"/>
    </xf>
    <xf numFmtId="0" fontId="33" fillId="6" borderId="24" xfId="2" applyFont="1" applyFill="1" applyBorder="1" applyAlignment="1">
      <alignment horizontal="center" vertical="center"/>
    </xf>
    <xf numFmtId="0" fontId="33" fillId="0" borderId="24" xfId="2" applyFont="1" applyFill="1" applyBorder="1" applyAlignment="1">
      <alignment horizontal="center" vertical="center"/>
    </xf>
    <xf numFmtId="192" fontId="33" fillId="5" borderId="24" xfId="2" applyNumberFormat="1" applyFont="1" applyFill="1" applyBorder="1" applyAlignment="1">
      <alignment horizontal="center" vertical="center"/>
    </xf>
    <xf numFmtId="0" fontId="33" fillId="7" borderId="24" xfId="2" applyFont="1" applyFill="1" applyBorder="1" applyAlignment="1">
      <alignment horizontal="center" vertical="center"/>
    </xf>
    <xf numFmtId="0" fontId="33" fillId="7" borderId="24" xfId="2" applyNumberFormat="1" applyFont="1" applyFill="1" applyBorder="1" applyAlignment="1">
      <alignment horizontal="center" vertical="center"/>
    </xf>
    <xf numFmtId="0" fontId="33" fillId="6" borderId="1" xfId="2" applyFont="1" applyFill="1" applyBorder="1" applyAlignment="1">
      <alignment horizontal="center" vertical="center"/>
    </xf>
    <xf numFmtId="0" fontId="33" fillId="0" borderId="1" xfId="2" applyFont="1" applyFill="1" applyBorder="1" applyAlignment="1">
      <alignment horizontal="center" vertical="center"/>
    </xf>
    <xf numFmtId="0" fontId="33" fillId="7" borderId="1" xfId="2" applyFont="1" applyFill="1" applyBorder="1" applyAlignment="1">
      <alignment horizontal="center" vertical="center"/>
    </xf>
    <xf numFmtId="0" fontId="33" fillId="7" borderId="1" xfId="2" applyNumberFormat="1" applyFont="1" applyFill="1" applyBorder="1" applyAlignment="1">
      <alignment horizontal="center" vertical="center"/>
    </xf>
    <xf numFmtId="0" fontId="33" fillId="6" borderId="23" xfId="2" applyFont="1" applyFill="1" applyBorder="1" applyAlignment="1">
      <alignment horizontal="center" vertical="center"/>
    </xf>
    <xf numFmtId="0" fontId="33" fillId="0" borderId="23" xfId="2" applyFont="1" applyFill="1" applyBorder="1" applyAlignment="1">
      <alignment horizontal="center" vertical="center"/>
    </xf>
    <xf numFmtId="0" fontId="33" fillId="7" borderId="23" xfId="2" applyFont="1" applyFill="1" applyBorder="1" applyAlignment="1">
      <alignment horizontal="center" vertical="center"/>
    </xf>
    <xf numFmtId="0" fontId="33" fillId="7" borderId="23" xfId="2" applyNumberFormat="1" applyFont="1" applyFill="1" applyBorder="1" applyAlignment="1">
      <alignment horizontal="center" vertical="center"/>
    </xf>
    <xf numFmtId="0" fontId="33" fillId="6" borderId="21" xfId="2" applyFont="1" applyFill="1" applyBorder="1" applyAlignment="1">
      <alignment horizontal="center" vertical="center"/>
    </xf>
    <xf numFmtId="0" fontId="33" fillId="0" borderId="21" xfId="2" applyFont="1" applyFill="1" applyBorder="1" applyAlignment="1">
      <alignment horizontal="center" vertical="center"/>
    </xf>
    <xf numFmtId="192" fontId="33" fillId="5" borderId="21" xfId="2" applyNumberFormat="1" applyFont="1" applyFill="1" applyBorder="1" applyAlignment="1">
      <alignment horizontal="center" vertical="center"/>
    </xf>
    <xf numFmtId="0" fontId="33" fillId="7" borderId="21" xfId="2" applyFont="1" applyFill="1" applyBorder="1" applyAlignment="1">
      <alignment horizontal="center" vertical="center"/>
    </xf>
    <xf numFmtId="0" fontId="33" fillId="5" borderId="21" xfId="2" applyFont="1" applyFill="1" applyBorder="1" applyAlignment="1">
      <alignment horizontal="center" vertical="center"/>
    </xf>
    <xf numFmtId="0" fontId="33" fillId="7" borderId="21" xfId="2" applyNumberFormat="1" applyFont="1" applyFill="1" applyBorder="1" applyAlignment="1">
      <alignment horizontal="center" vertical="center"/>
    </xf>
    <xf numFmtId="0" fontId="33" fillId="7" borderId="24" xfId="2" quotePrefix="1" applyFont="1" applyFill="1" applyBorder="1" applyAlignment="1">
      <alignment horizontal="center" vertical="center"/>
    </xf>
    <xf numFmtId="0" fontId="39" fillId="8" borderId="21" xfId="2" applyFont="1" applyFill="1" applyBorder="1" applyAlignment="1">
      <alignment horizontal="center"/>
    </xf>
    <xf numFmtId="0" fontId="33" fillId="0" borderId="1" xfId="2" applyFont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0" fontId="39" fillId="8" borderId="25" xfId="2" applyFont="1" applyFill="1" applyBorder="1" applyAlignment="1">
      <alignment horizontal="center"/>
    </xf>
    <xf numFmtId="0" fontId="39" fillId="8" borderId="22" xfId="2" applyFont="1" applyFill="1" applyBorder="1" applyAlignment="1">
      <alignment horizontal="center"/>
    </xf>
    <xf numFmtId="0" fontId="37" fillId="0" borderId="0" xfId="2" applyFont="1" applyAlignment="1">
      <alignment horizontal="left"/>
    </xf>
    <xf numFmtId="0" fontId="40" fillId="0" borderId="0" xfId="2" applyFont="1" applyAlignment="1">
      <alignment horizontal="center"/>
    </xf>
    <xf numFmtId="0" fontId="40" fillId="0" borderId="0" xfId="2" applyFont="1"/>
    <xf numFmtId="0" fontId="41" fillId="5" borderId="1" xfId="2" applyFont="1" applyFill="1" applyBorder="1" applyAlignment="1">
      <alignment horizontal="center" vertical="center"/>
    </xf>
    <xf numFmtId="0" fontId="33" fillId="5" borderId="25" xfId="2" applyFont="1" applyFill="1" applyBorder="1" applyAlignment="1">
      <alignment horizontal="center" vertical="center"/>
    </xf>
    <xf numFmtId="0" fontId="33" fillId="5" borderId="26" xfId="2" applyFont="1" applyFill="1" applyBorder="1" applyAlignment="1">
      <alignment horizontal="center" vertical="center"/>
    </xf>
    <xf numFmtId="0" fontId="33" fillId="7" borderId="27" xfId="2" applyFont="1" applyFill="1" applyBorder="1" applyAlignment="1">
      <alignment horizontal="center" vertical="center"/>
    </xf>
    <xf numFmtId="0" fontId="33" fillId="7" borderId="25" xfId="2" applyFont="1" applyFill="1" applyBorder="1" applyAlignment="1">
      <alignment horizontal="center" vertical="center"/>
    </xf>
    <xf numFmtId="0" fontId="33" fillId="7" borderId="26" xfId="2" applyFont="1" applyFill="1" applyBorder="1" applyAlignment="1">
      <alignment horizontal="center" vertical="center"/>
    </xf>
    <xf numFmtId="0" fontId="33" fillId="7" borderId="22" xfId="2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Fill="1">
      <alignment vertic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36" fillId="2" borderId="20" xfId="2" applyFont="1" applyFill="1" applyBorder="1" applyAlignment="1">
      <alignment horizontal="center" vertical="center"/>
    </xf>
    <xf numFmtId="0" fontId="36" fillId="2" borderId="21" xfId="2" applyFont="1" applyFill="1" applyBorder="1" applyAlignment="1">
      <alignment horizontal="center" vertical="center"/>
    </xf>
    <xf numFmtId="0" fontId="36" fillId="2" borderId="1" xfId="2" applyFont="1" applyFill="1" applyBorder="1" applyAlignment="1">
      <alignment horizontal="center" vertical="center"/>
    </xf>
    <xf numFmtId="0" fontId="36" fillId="2" borderId="22" xfId="2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84" fontId="27" fillId="11" borderId="33" xfId="0" applyNumberFormat="1" applyFont="1" applyFill="1" applyBorder="1">
      <alignment vertical="center"/>
    </xf>
    <xf numFmtId="0" fontId="27" fillId="11" borderId="34" xfId="0" quotePrefix="1" applyFont="1" applyFill="1" applyBorder="1">
      <alignment vertical="center"/>
    </xf>
    <xf numFmtId="0" fontId="43" fillId="0" borderId="0" xfId="0" applyFont="1" applyAlignment="1">
      <alignment horizontal="center" vertical="center"/>
    </xf>
    <xf numFmtId="193" fontId="44" fillId="0" borderId="0" xfId="0" applyNumberFormat="1" applyFont="1" applyFill="1">
      <alignment vertical="center"/>
    </xf>
    <xf numFmtId="194" fontId="27" fillId="0" borderId="0" xfId="0" applyNumberFormat="1" applyFont="1" applyAlignment="1">
      <alignment horizontal="center" vertical="center"/>
    </xf>
    <xf numFmtId="0" fontId="27" fillId="11" borderId="18" xfId="0" applyFont="1" applyFill="1" applyBorder="1" applyAlignment="1">
      <alignment vertical="center"/>
    </xf>
    <xf numFmtId="0" fontId="27" fillId="11" borderId="28" xfId="0" applyFont="1" applyFill="1" applyBorder="1">
      <alignment vertical="center"/>
    </xf>
    <xf numFmtId="0" fontId="27" fillId="11" borderId="31" xfId="0" applyFont="1" applyFill="1" applyBorder="1" applyAlignment="1">
      <alignment vertical="center"/>
    </xf>
    <xf numFmtId="0" fontId="27" fillId="11" borderId="19" xfId="0" applyFont="1" applyFill="1" applyBorder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0" xfId="0" applyAlignment="1">
      <alignment horizontal="right" vertical="center"/>
    </xf>
    <xf numFmtId="0" fontId="27" fillId="11" borderId="20" xfId="0" applyFont="1" applyFill="1" applyBorder="1">
      <alignment vertical="center"/>
    </xf>
    <xf numFmtId="0" fontId="27" fillId="11" borderId="30" xfId="0" applyFont="1" applyFill="1" applyBorder="1">
      <alignment vertical="center"/>
    </xf>
    <xf numFmtId="193" fontId="27" fillId="11" borderId="20" xfId="0" applyNumberFormat="1" applyFont="1" applyFill="1" applyBorder="1">
      <alignment vertical="center"/>
    </xf>
    <xf numFmtId="193" fontId="27" fillId="11" borderId="31" xfId="0" applyNumberFormat="1" applyFont="1" applyFill="1" applyBorder="1">
      <alignment vertical="center"/>
    </xf>
    <xf numFmtId="184" fontId="27" fillId="11" borderId="20" xfId="0" applyNumberFormat="1" applyFont="1" applyFill="1" applyBorder="1">
      <alignment vertical="center"/>
    </xf>
    <xf numFmtId="184" fontId="27" fillId="11" borderId="31" xfId="0" applyNumberFormat="1" applyFont="1" applyFill="1" applyBorder="1">
      <alignment vertical="center"/>
    </xf>
    <xf numFmtId="194" fontId="42" fillId="0" borderId="0" xfId="0" applyNumberFormat="1" applyFont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0" borderId="6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0" fillId="13" borderId="14" xfId="0" applyFill="1" applyBorder="1" applyAlignment="1">
      <alignment horizontal="center" vertical="center"/>
    </xf>
    <xf numFmtId="194" fontId="0" fillId="0" borderId="12" xfId="0" applyNumberFormat="1" applyBorder="1" applyAlignment="1">
      <alignment horizontal="center" vertical="center"/>
    </xf>
    <xf numFmtId="194" fontId="0" fillId="0" borderId="13" xfId="0" applyNumberFormat="1" applyBorder="1" applyAlignment="1">
      <alignment horizontal="center" vertical="center"/>
    </xf>
    <xf numFmtId="194" fontId="0" fillId="0" borderId="14" xfId="0" applyNumberFormat="1" applyBorder="1" applyAlignment="1">
      <alignment horizontal="center" vertical="center"/>
    </xf>
    <xf numFmtId="194" fontId="0" fillId="0" borderId="2" xfId="0" applyNumberFormat="1" applyBorder="1" applyAlignment="1">
      <alignment horizontal="center" vertical="center"/>
    </xf>
    <xf numFmtId="194" fontId="0" fillId="0" borderId="6" xfId="0" applyNumberFormat="1" applyBorder="1" applyAlignment="1">
      <alignment horizontal="center" vertical="center"/>
    </xf>
    <xf numFmtId="194" fontId="0" fillId="0" borderId="3" xfId="0" applyNumberFormat="1" applyBorder="1" applyAlignment="1">
      <alignment horizontal="center" vertical="center"/>
    </xf>
    <xf numFmtId="194" fontId="0" fillId="0" borderId="4" xfId="0" applyNumberFormat="1" applyBorder="1" applyAlignment="1">
      <alignment horizontal="center" vertical="center"/>
    </xf>
    <xf numFmtId="194" fontId="0" fillId="0" borderId="7" xfId="0" applyNumberFormat="1" applyBorder="1" applyAlignment="1">
      <alignment horizontal="center" vertical="center"/>
    </xf>
    <xf numFmtId="194" fontId="0" fillId="0" borderId="5" xfId="0" applyNumberForma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45" fillId="0" borderId="0" xfId="0" applyFont="1">
      <alignment vertical="center"/>
    </xf>
    <xf numFmtId="0" fontId="25" fillId="0" borderId="13" xfId="0" applyFont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194" fontId="27" fillId="12" borderId="6" xfId="0" applyNumberFormat="1" applyFont="1" applyFill="1" applyBorder="1" applyAlignment="1">
      <alignment horizontal="center" vertical="center"/>
    </xf>
    <xf numFmtId="194" fontId="27" fillId="12" borderId="3" xfId="0" applyNumberFormat="1" applyFont="1" applyFill="1" applyBorder="1" applyAlignment="1">
      <alignment horizontal="center" vertical="center"/>
    </xf>
    <xf numFmtId="0" fontId="27" fillId="12" borderId="2" xfId="0" applyFont="1" applyFill="1" applyBorder="1" applyAlignment="1">
      <alignment horizontal="center" vertical="center"/>
    </xf>
    <xf numFmtId="0" fontId="27" fillId="12" borderId="6" xfId="0" applyFont="1" applyFill="1" applyBorder="1" applyAlignment="1">
      <alignment horizontal="center" vertical="center"/>
    </xf>
    <xf numFmtId="0" fontId="27" fillId="12" borderId="35" xfId="0" applyFont="1" applyFill="1" applyBorder="1" applyAlignment="1">
      <alignment vertical="center"/>
    </xf>
    <xf numFmtId="0" fontId="27" fillId="12" borderId="36" xfId="0" applyFont="1" applyFill="1" applyBorder="1" applyAlignment="1">
      <alignment vertical="center"/>
    </xf>
    <xf numFmtId="184" fontId="27" fillId="2" borderId="4" xfId="0" applyNumberFormat="1" applyFont="1" applyFill="1" applyBorder="1" applyAlignment="1">
      <alignment horizontal="center" vertical="center"/>
    </xf>
    <xf numFmtId="184" fontId="27" fillId="2" borderId="7" xfId="0" applyNumberFormat="1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14" fontId="25" fillId="0" borderId="6" xfId="0" applyNumberFormat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7" fillId="2" borderId="43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194" fontId="0" fillId="0" borderId="41" xfId="0" applyNumberFormat="1" applyBorder="1" applyAlignment="1">
      <alignment horizontal="center" vertical="center"/>
    </xf>
    <xf numFmtId="194" fontId="0" fillId="0" borderId="42" xfId="0" applyNumberFormat="1" applyBorder="1" applyAlignment="1">
      <alignment horizontal="center" vertical="center"/>
    </xf>
    <xf numFmtId="194" fontId="0" fillId="0" borderId="6" xfId="0" quotePrefix="1" applyNumberFormat="1" applyBorder="1" applyAlignment="1">
      <alignment horizontal="center" vertical="center"/>
    </xf>
    <xf numFmtId="194" fontId="0" fillId="0" borderId="7" xfId="0" quotePrefix="1" applyNumberForma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194" fontId="42" fillId="0" borderId="42" xfId="0" applyNumberFormat="1" applyFont="1" applyBorder="1" applyAlignment="1">
      <alignment horizontal="center" vertical="center"/>
    </xf>
    <xf numFmtId="194" fontId="42" fillId="0" borderId="6" xfId="0" applyNumberFormat="1" applyFont="1" applyBorder="1" applyAlignment="1">
      <alignment horizontal="center" vertical="center"/>
    </xf>
    <xf numFmtId="194" fontId="42" fillId="0" borderId="7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195" fontId="27" fillId="0" borderId="0" xfId="0" applyNumberFormat="1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/>
    </xf>
    <xf numFmtId="0" fontId="26" fillId="11" borderId="0" xfId="0" applyFont="1" applyFill="1">
      <alignment vertical="center"/>
    </xf>
    <xf numFmtId="0" fontId="25" fillId="11" borderId="0" xfId="0" applyFont="1" applyFill="1">
      <alignment vertical="center"/>
    </xf>
    <xf numFmtId="0" fontId="24" fillId="11" borderId="0" xfId="0" applyFont="1" applyFill="1">
      <alignment vertical="center"/>
    </xf>
    <xf numFmtId="197" fontId="46" fillId="0" borderId="6" xfId="3" applyNumberFormat="1" applyFont="1" applyBorder="1" applyAlignment="1">
      <alignment horizontal="center" vertical="center"/>
    </xf>
    <xf numFmtId="197" fontId="46" fillId="0" borderId="3" xfId="3" applyNumberFormat="1" applyFont="1" applyBorder="1" applyAlignment="1">
      <alignment horizontal="center" vertical="center"/>
    </xf>
    <xf numFmtId="198" fontId="46" fillId="0" borderId="6" xfId="3" applyNumberFormat="1" applyFont="1" applyBorder="1" applyAlignment="1">
      <alignment horizontal="center" vertical="center"/>
    </xf>
    <xf numFmtId="198" fontId="46" fillId="0" borderId="3" xfId="3" applyNumberFormat="1" applyFont="1" applyBorder="1" applyAlignment="1">
      <alignment horizontal="center" vertical="center"/>
    </xf>
    <xf numFmtId="198" fontId="46" fillId="0" borderId="3" xfId="3" applyNumberFormat="1" applyFont="1" applyBorder="1" applyAlignment="1">
      <alignment horizontal="center"/>
    </xf>
    <xf numFmtId="198" fontId="46" fillId="0" borderId="5" xfId="3" applyNumberFormat="1" applyFont="1" applyBorder="1" applyAlignment="1">
      <alignment horizontal="center"/>
    </xf>
    <xf numFmtId="197" fontId="46" fillId="0" borderId="7" xfId="3" applyNumberFormat="1" applyFont="1" applyBorder="1" applyAlignment="1">
      <alignment horizontal="center" vertical="center"/>
    </xf>
    <xf numFmtId="197" fontId="46" fillId="0" borderId="5" xfId="3" applyNumberFormat="1" applyFont="1" applyBorder="1" applyAlignment="1">
      <alignment horizontal="center" vertical="center"/>
    </xf>
    <xf numFmtId="198" fontId="46" fillId="0" borderId="7" xfId="3" applyNumberFormat="1" applyFont="1" applyBorder="1" applyAlignment="1">
      <alignment horizontal="center" vertical="center"/>
    </xf>
    <xf numFmtId="198" fontId="46" fillId="0" borderId="5" xfId="3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11" borderId="0" xfId="0" applyFont="1" applyFill="1" applyAlignment="1">
      <alignment horizontal="center" vertical="center"/>
    </xf>
    <xf numFmtId="0" fontId="47" fillId="11" borderId="0" xfId="2" applyFont="1" applyFill="1" applyAlignment="1">
      <alignment horizontal="left" vertical="center"/>
    </xf>
    <xf numFmtId="0" fontId="44" fillId="11" borderId="0" xfId="72" applyFont="1" applyFill="1" applyAlignment="1">
      <alignment horizontal="center" vertical="center"/>
    </xf>
    <xf numFmtId="0" fontId="48" fillId="2" borderId="41" xfId="0" applyFont="1" applyFill="1" applyBorder="1" applyAlignment="1">
      <alignment horizontal="center" vertical="center"/>
    </xf>
    <xf numFmtId="0" fontId="48" fillId="2" borderId="42" xfId="0" applyFont="1" applyFill="1" applyBorder="1" applyAlignment="1">
      <alignment horizontal="center" vertical="center"/>
    </xf>
    <xf numFmtId="0" fontId="48" fillId="2" borderId="43" xfId="0" applyFont="1" applyFill="1" applyBorder="1" applyAlignment="1">
      <alignment horizontal="center" vertical="center"/>
    </xf>
    <xf numFmtId="0" fontId="47" fillId="2" borderId="1" xfId="2" applyFont="1" applyFill="1" applyBorder="1" applyAlignment="1">
      <alignment horizontal="center" vertical="center"/>
    </xf>
    <xf numFmtId="196" fontId="49" fillId="0" borderId="2" xfId="3" applyNumberFormat="1" applyFont="1" applyBorder="1" applyAlignment="1">
      <alignment horizontal="center" vertical="center"/>
    </xf>
    <xf numFmtId="197" fontId="49" fillId="0" borderId="6" xfId="3" applyNumberFormat="1" applyFont="1" applyBorder="1" applyAlignment="1">
      <alignment horizontal="center" vertical="center"/>
    </xf>
    <xf numFmtId="197" fontId="50" fillId="0" borderId="3" xfId="0" applyNumberFormat="1" applyFont="1" applyBorder="1" applyAlignment="1">
      <alignment horizontal="center" vertical="center"/>
    </xf>
    <xf numFmtId="196" fontId="46" fillId="0" borderId="2" xfId="3" applyNumberFormat="1" applyFont="1" applyBorder="1" applyAlignment="1">
      <alignment horizontal="center" vertical="center"/>
    </xf>
    <xf numFmtId="0" fontId="46" fillId="14" borderId="1" xfId="2" applyFont="1" applyFill="1" applyBorder="1" applyAlignment="1">
      <alignment horizontal="center" vertical="center"/>
    </xf>
    <xf numFmtId="0" fontId="46" fillId="0" borderId="1" xfId="2" applyFont="1" applyFill="1" applyBorder="1" applyAlignment="1">
      <alignment horizontal="center" vertical="center"/>
    </xf>
    <xf numFmtId="196" fontId="46" fillId="0" borderId="4" xfId="3" applyNumberFormat="1" applyFont="1" applyBorder="1" applyAlignment="1">
      <alignment horizontal="center" vertical="center"/>
    </xf>
    <xf numFmtId="196" fontId="49" fillId="0" borderId="4" xfId="3" applyNumberFormat="1" applyFont="1" applyBorder="1" applyAlignment="1">
      <alignment horizontal="center" vertical="center"/>
    </xf>
    <xf numFmtId="197" fontId="49" fillId="0" borderId="7" xfId="3" applyNumberFormat="1" applyFont="1" applyBorder="1" applyAlignment="1">
      <alignment horizontal="center" vertical="center"/>
    </xf>
    <xf numFmtId="197" fontId="50" fillId="0" borderId="5" xfId="0" applyNumberFormat="1" applyFont="1" applyBorder="1" applyAlignment="1">
      <alignment horizontal="center" vertical="center"/>
    </xf>
    <xf numFmtId="196" fontId="47" fillId="11" borderId="0" xfId="2" applyNumberFormat="1" applyFont="1" applyFill="1" applyAlignment="1">
      <alignment vertical="center"/>
    </xf>
    <xf numFmtId="196" fontId="27" fillId="11" borderId="0" xfId="76" applyNumberFormat="1" applyFont="1" applyFill="1" applyAlignment="1">
      <alignment horizontal="center" vertical="center"/>
    </xf>
    <xf numFmtId="196" fontId="27" fillId="0" borderId="0" xfId="76" applyNumberFormat="1" applyFont="1" applyAlignment="1">
      <alignment horizontal="center" vertical="center"/>
    </xf>
    <xf numFmtId="196" fontId="47" fillId="2" borderId="41" xfId="2" applyNumberFormat="1" applyFont="1" applyFill="1" applyBorder="1" applyAlignment="1">
      <alignment horizontal="center" vertical="center"/>
    </xf>
    <xf numFmtId="196" fontId="47" fillId="2" borderId="42" xfId="2" applyNumberFormat="1" applyFont="1" applyFill="1" applyBorder="1" applyAlignment="1">
      <alignment horizontal="center" vertical="center"/>
    </xf>
    <xf numFmtId="196" fontId="47" fillId="2" borderId="43" xfId="2" applyNumberFormat="1" applyFont="1" applyFill="1" applyBorder="1" applyAlignment="1">
      <alignment horizontal="center" vertical="center"/>
    </xf>
    <xf numFmtId="196" fontId="46" fillId="0" borderId="6" xfId="3" applyNumberFormat="1" applyFont="1" applyBorder="1" applyAlignment="1">
      <alignment horizontal="center" vertical="center"/>
    </xf>
    <xf numFmtId="196" fontId="46" fillId="0" borderId="7" xfId="3" applyNumberFormat="1" applyFont="1" applyBorder="1" applyAlignment="1">
      <alignment horizontal="center" vertical="center"/>
    </xf>
    <xf numFmtId="196" fontId="25" fillId="0" borderId="0" xfId="0" applyNumberFormat="1" applyFont="1" applyAlignment="1">
      <alignment horizontal="center" vertical="center"/>
    </xf>
    <xf numFmtId="196" fontId="44" fillId="11" borderId="0" xfId="76" applyNumberFormat="1" applyFont="1" applyFill="1" applyAlignment="1">
      <alignment horizontal="center" vertical="center"/>
    </xf>
    <xf numFmtId="196" fontId="44" fillId="0" borderId="0" xfId="76" applyNumberFormat="1" applyFont="1" applyAlignment="1">
      <alignment horizontal="center" vertical="center"/>
    </xf>
    <xf numFmtId="196" fontId="46" fillId="0" borderId="5" xfId="3" applyNumberFormat="1" applyFont="1" applyBorder="1" applyAlignment="1">
      <alignment horizontal="center" vertical="center"/>
    </xf>
    <xf numFmtId="196" fontId="46" fillId="0" borderId="0" xfId="2" applyNumberFormat="1" applyFont="1" applyAlignment="1">
      <alignment horizontal="center" vertical="center"/>
    </xf>
    <xf numFmtId="196" fontId="46" fillId="0" borderId="0" xfId="3" applyNumberFormat="1" applyFont="1" applyBorder="1" applyAlignment="1">
      <alignment horizontal="center" vertical="center"/>
    </xf>
    <xf numFmtId="196" fontId="51" fillId="2" borderId="41" xfId="2" applyNumberFormat="1" applyFont="1" applyFill="1" applyBorder="1" applyAlignment="1">
      <alignment horizontal="center" vertical="center" wrapText="1"/>
    </xf>
    <xf numFmtId="196" fontId="51" fillId="2" borderId="42" xfId="2" applyNumberFormat="1" applyFont="1" applyFill="1" applyBorder="1" applyAlignment="1">
      <alignment horizontal="center" vertical="center" wrapText="1"/>
    </xf>
    <xf numFmtId="196" fontId="51" fillId="2" borderId="43" xfId="2" applyNumberFormat="1" applyFont="1" applyFill="1" applyBorder="1" applyAlignment="1">
      <alignment horizontal="center" vertical="center" wrapText="1"/>
    </xf>
    <xf numFmtId="196" fontId="52" fillId="0" borderId="2" xfId="3" applyNumberFormat="1" applyFont="1" applyFill="1" applyBorder="1" applyAlignment="1">
      <alignment horizontal="center" vertical="center"/>
    </xf>
    <xf numFmtId="196" fontId="52" fillId="0" borderId="6" xfId="3" applyNumberFormat="1" applyFont="1" applyFill="1" applyBorder="1" applyAlignment="1">
      <alignment horizontal="center" vertical="center"/>
    </xf>
    <xf numFmtId="196" fontId="52" fillId="0" borderId="3" xfId="3" applyNumberFormat="1" applyFont="1" applyFill="1" applyBorder="1" applyAlignment="1">
      <alignment horizontal="center" vertical="center"/>
    </xf>
    <xf numFmtId="196" fontId="52" fillId="0" borderId="4" xfId="3" applyNumberFormat="1" applyFont="1" applyFill="1" applyBorder="1" applyAlignment="1">
      <alignment horizontal="center" vertical="center"/>
    </xf>
    <xf numFmtId="196" fontId="52" fillId="0" borderId="7" xfId="3" applyNumberFormat="1" applyFont="1" applyFill="1" applyBorder="1" applyAlignment="1">
      <alignment horizontal="center" vertical="center"/>
    </xf>
    <xf numFmtId="196" fontId="52" fillId="0" borderId="5" xfId="3" applyNumberFormat="1" applyFont="1" applyFill="1" applyBorder="1" applyAlignment="1">
      <alignment horizontal="center" vertical="center"/>
    </xf>
    <xf numFmtId="196" fontId="52" fillId="0" borderId="41" xfId="3" applyNumberFormat="1" applyFont="1" applyFill="1" applyBorder="1" applyAlignment="1">
      <alignment horizontal="center" vertical="center"/>
    </xf>
    <xf numFmtId="196" fontId="52" fillId="0" borderId="42" xfId="3" applyNumberFormat="1" applyFont="1" applyFill="1" applyBorder="1" applyAlignment="1">
      <alignment horizontal="center" vertical="center"/>
    </xf>
    <xf numFmtId="196" fontId="52" fillId="0" borderId="43" xfId="3" applyNumberFormat="1" applyFont="1" applyFill="1" applyBorder="1" applyAlignment="1">
      <alignment horizontal="center" vertical="center"/>
    </xf>
    <xf numFmtId="197" fontId="25" fillId="0" borderId="2" xfId="0" applyNumberFormat="1" applyFont="1" applyBorder="1" applyAlignment="1">
      <alignment horizontal="center" vertical="center"/>
    </xf>
    <xf numFmtId="197" fontId="25" fillId="0" borderId="4" xfId="0" applyNumberFormat="1" applyFont="1" applyBorder="1" applyAlignment="1">
      <alignment horizontal="center" vertical="center"/>
    </xf>
    <xf numFmtId="197" fontId="46" fillId="0" borderId="2" xfId="3" applyNumberFormat="1" applyFont="1" applyBorder="1" applyAlignment="1">
      <alignment horizontal="center" vertical="center"/>
    </xf>
    <xf numFmtId="197" fontId="46" fillId="0" borderId="4" xfId="3" applyNumberFormat="1" applyFont="1" applyBorder="1" applyAlignment="1">
      <alignment horizontal="center" vertical="center"/>
    </xf>
    <xf numFmtId="184" fontId="27" fillId="0" borderId="0" xfId="0" applyNumberFormat="1" applyFont="1" applyAlignment="1">
      <alignment horizontal="center" vertical="center"/>
    </xf>
    <xf numFmtId="0" fontId="26" fillId="11" borderId="33" xfId="0" applyFont="1" applyFill="1" applyBorder="1" applyAlignment="1">
      <alignment vertical="center"/>
    </xf>
    <xf numFmtId="0" fontId="26" fillId="11" borderId="34" xfId="0" applyFont="1" applyFill="1" applyBorder="1" applyAlignment="1">
      <alignment vertical="center"/>
    </xf>
    <xf numFmtId="0" fontId="26" fillId="11" borderId="9" xfId="0" applyFont="1" applyFill="1" applyBorder="1" applyAlignment="1">
      <alignment vertical="center"/>
    </xf>
    <xf numFmtId="0" fontId="27" fillId="2" borderId="42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11" borderId="20" xfId="0" applyFont="1" applyFill="1" applyBorder="1" applyAlignment="1">
      <alignment horizontal="center" vertical="center"/>
    </xf>
    <xf numFmtId="0" fontId="27" fillId="11" borderId="30" xfId="0" applyFont="1" applyFill="1" applyBorder="1" applyAlignment="1">
      <alignment horizontal="center" vertical="center"/>
    </xf>
    <xf numFmtId="0" fontId="27" fillId="11" borderId="18" xfId="0" applyFont="1" applyFill="1" applyBorder="1" applyAlignment="1">
      <alignment horizontal="center" vertical="center"/>
    </xf>
    <xf numFmtId="0" fontId="27" fillId="11" borderId="28" xfId="0" applyFont="1" applyFill="1" applyBorder="1" applyAlignment="1">
      <alignment horizontal="center" vertical="center"/>
    </xf>
    <xf numFmtId="0" fontId="27" fillId="11" borderId="31" xfId="0" applyFont="1" applyFill="1" applyBorder="1" applyAlignment="1">
      <alignment horizontal="center" vertical="center"/>
    </xf>
    <xf numFmtId="0" fontId="27" fillId="11" borderId="19" xfId="0" applyFont="1" applyFill="1" applyBorder="1" applyAlignment="1">
      <alignment horizontal="center" vertical="center"/>
    </xf>
    <xf numFmtId="184" fontId="27" fillId="2" borderId="43" xfId="0" applyNumberFormat="1" applyFont="1" applyFill="1" applyBorder="1" applyAlignment="1">
      <alignment horizontal="center" vertical="center" wrapText="1"/>
    </xf>
    <xf numFmtId="184" fontId="27" fillId="2" borderId="3" xfId="0" applyNumberFormat="1" applyFont="1" applyFill="1" applyBorder="1" applyAlignment="1">
      <alignment horizontal="center" vertical="center"/>
    </xf>
    <xf numFmtId="184" fontId="27" fillId="2" borderId="5" xfId="0" applyNumberFormat="1" applyFont="1" applyFill="1" applyBorder="1" applyAlignment="1">
      <alignment horizontal="center" vertical="center"/>
    </xf>
    <xf numFmtId="184" fontId="27" fillId="2" borderId="41" xfId="0" applyNumberFormat="1" applyFont="1" applyFill="1" applyBorder="1" applyAlignment="1">
      <alignment horizontal="center" vertical="center"/>
    </xf>
    <xf numFmtId="184" fontId="27" fillId="2" borderId="42" xfId="0" applyNumberFormat="1" applyFont="1" applyFill="1" applyBorder="1" applyAlignment="1">
      <alignment horizontal="center" vertical="center"/>
    </xf>
    <xf numFmtId="184" fontId="27" fillId="2" borderId="2" xfId="0" applyNumberFormat="1" applyFont="1" applyFill="1" applyBorder="1" applyAlignment="1">
      <alignment horizontal="center" vertical="center"/>
    </xf>
    <xf numFmtId="184" fontId="27" fillId="2" borderId="6" xfId="0" applyNumberFormat="1" applyFont="1" applyFill="1" applyBorder="1" applyAlignment="1">
      <alignment horizontal="center" vertical="center"/>
    </xf>
    <xf numFmtId="184" fontId="27" fillId="2" borderId="42" xfId="0" applyNumberFormat="1" applyFont="1" applyFill="1" applyBorder="1" applyAlignment="1">
      <alignment horizontal="center" vertical="center" wrapText="1"/>
    </xf>
    <xf numFmtId="184" fontId="27" fillId="2" borderId="7" xfId="0" applyNumberFormat="1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vertical="center"/>
    </xf>
    <xf numFmtId="0" fontId="27" fillId="11" borderId="34" xfId="0" applyFont="1" applyFill="1" applyBorder="1" applyAlignment="1">
      <alignment vertical="center"/>
    </xf>
    <xf numFmtId="0" fontId="27" fillId="11" borderId="9" xfId="0" applyFont="1" applyFill="1" applyBorder="1" applyAlignment="1">
      <alignment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vertical="center"/>
    </xf>
    <xf numFmtId="0" fontId="27" fillId="2" borderId="9" xfId="0" applyFont="1" applyFill="1" applyBorder="1" applyAlignment="1">
      <alignment vertical="center"/>
    </xf>
    <xf numFmtId="0" fontId="27" fillId="2" borderId="34" xfId="0" applyFont="1" applyFill="1" applyBorder="1" applyAlignment="1">
      <alignment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9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13" borderId="31" xfId="0" applyFill="1" applyBorder="1" applyAlignment="1">
      <alignment vertical="center"/>
    </xf>
    <xf numFmtId="0" fontId="0" fillId="13" borderId="32" xfId="0" applyFill="1" applyBorder="1" applyAlignment="1">
      <alignment vertical="center"/>
    </xf>
    <xf numFmtId="0" fontId="0" fillId="13" borderId="19" xfId="0" applyFill="1" applyBorder="1" applyAlignment="1">
      <alignment vertical="center"/>
    </xf>
    <xf numFmtId="0" fontId="0" fillId="13" borderId="20" xfId="0" applyFill="1" applyBorder="1" applyAlignment="1">
      <alignment horizontal="center" vertical="center"/>
    </xf>
    <xf numFmtId="0" fontId="0" fillId="13" borderId="29" xfId="0" applyFill="1" applyBorder="1" applyAlignment="1">
      <alignment horizontal="center" vertical="center"/>
    </xf>
    <xf numFmtId="0" fontId="0" fillId="13" borderId="30" xfId="0" applyFill="1" applyBorder="1" applyAlignment="1">
      <alignment horizontal="center" vertical="center"/>
    </xf>
    <xf numFmtId="0" fontId="0" fillId="13" borderId="18" xfId="0" applyFill="1" applyBorder="1" applyAlignment="1">
      <alignment vertical="center"/>
    </xf>
    <xf numFmtId="0" fontId="0" fillId="13" borderId="0" xfId="0" applyFill="1" applyBorder="1" applyAlignment="1">
      <alignment vertical="center"/>
    </xf>
    <xf numFmtId="0" fontId="0" fillId="13" borderId="28" xfId="0" applyFill="1" applyBorder="1" applyAlignment="1">
      <alignment vertical="center"/>
    </xf>
    <xf numFmtId="0" fontId="35" fillId="10" borderId="33" xfId="2" applyFont="1" applyFill="1" applyBorder="1" applyAlignment="1">
      <alignment horizontal="center" vertical="center"/>
    </xf>
    <xf numFmtId="0" fontId="35" fillId="10" borderId="9" xfId="2" applyFont="1" applyFill="1" applyBorder="1" applyAlignment="1">
      <alignment horizontal="center" vertical="center"/>
    </xf>
    <xf numFmtId="0" fontId="35" fillId="10" borderId="34" xfId="2" applyFont="1" applyFill="1" applyBorder="1" applyAlignment="1">
      <alignment horizontal="center" vertical="center"/>
    </xf>
    <xf numFmtId="0" fontId="36" fillId="2" borderId="33" xfId="2" applyFont="1" applyFill="1" applyBorder="1" applyAlignment="1">
      <alignment horizontal="center" vertical="center"/>
    </xf>
    <xf numFmtId="0" fontId="36" fillId="2" borderId="9" xfId="2" applyFont="1" applyFill="1" applyBorder="1" applyAlignment="1">
      <alignment horizontal="center" vertical="center"/>
    </xf>
    <xf numFmtId="0" fontId="36" fillId="2" borderId="34" xfId="2" applyFont="1" applyFill="1" applyBorder="1" applyAlignment="1">
      <alignment horizontal="center" vertical="center"/>
    </xf>
    <xf numFmtId="0" fontId="37" fillId="0" borderId="0" xfId="2" applyFont="1" applyAlignment="1">
      <alignment horizontal="left" vertical="center"/>
    </xf>
    <xf numFmtId="0" fontId="37" fillId="0" borderId="28" xfId="2" applyFont="1" applyBorder="1" applyAlignment="1">
      <alignment horizontal="left" vertical="center"/>
    </xf>
    <xf numFmtId="0" fontId="33" fillId="9" borderId="20" xfId="2" applyFont="1" applyFill="1" applyBorder="1" applyAlignment="1">
      <alignment horizontal="center" vertical="center"/>
    </xf>
    <xf numFmtId="0" fontId="33" fillId="9" borderId="29" xfId="2" applyFont="1" applyFill="1" applyBorder="1" applyAlignment="1">
      <alignment horizontal="center" vertical="center"/>
    </xf>
    <xf numFmtId="0" fontId="33" fillId="9" borderId="30" xfId="2" applyFont="1" applyFill="1" applyBorder="1" applyAlignment="1">
      <alignment horizontal="center" vertical="center"/>
    </xf>
    <xf numFmtId="0" fontId="33" fillId="9" borderId="18" xfId="2" applyFont="1" applyFill="1" applyBorder="1" applyAlignment="1">
      <alignment horizontal="center" vertical="center"/>
    </xf>
    <xf numFmtId="0" fontId="33" fillId="9" borderId="0" xfId="2" applyFont="1" applyFill="1" applyBorder="1" applyAlignment="1">
      <alignment horizontal="center" vertical="center"/>
    </xf>
    <xf numFmtId="0" fontId="33" fillId="9" borderId="28" xfId="2" applyFont="1" applyFill="1" applyBorder="1" applyAlignment="1">
      <alignment horizontal="center" vertical="center"/>
    </xf>
    <xf numFmtId="0" fontId="33" fillId="9" borderId="31" xfId="2" applyFont="1" applyFill="1" applyBorder="1" applyAlignment="1">
      <alignment horizontal="center" vertical="center"/>
    </xf>
    <xf numFmtId="0" fontId="33" fillId="9" borderId="32" xfId="2" applyFont="1" applyFill="1" applyBorder="1" applyAlignment="1">
      <alignment horizontal="center" vertical="center"/>
    </xf>
    <xf numFmtId="0" fontId="33" fillId="9" borderId="19" xfId="2" applyFont="1" applyFill="1" applyBorder="1" applyAlignment="1">
      <alignment horizontal="center" vertical="center"/>
    </xf>
    <xf numFmtId="0" fontId="37" fillId="0" borderId="0" xfId="2" applyFont="1" applyAlignment="1">
      <alignment horizontal="left" vertical="center" wrapText="1"/>
    </xf>
    <xf numFmtId="0" fontId="37" fillId="0" borderId="28" xfId="2" applyFont="1" applyBorder="1" applyAlignment="1">
      <alignment horizontal="left" vertical="center" wrapText="1"/>
    </xf>
    <xf numFmtId="0" fontId="33" fillId="7" borderId="27" xfId="2" applyFont="1" applyFill="1" applyBorder="1" applyAlignment="1">
      <alignment horizontal="center" vertical="center"/>
    </xf>
    <xf numFmtId="0" fontId="33" fillId="7" borderId="25" xfId="2" applyFont="1" applyFill="1" applyBorder="1" applyAlignment="1">
      <alignment horizontal="center" vertical="center"/>
    </xf>
    <xf numFmtId="0" fontId="33" fillId="7" borderId="26" xfId="2" applyFont="1" applyFill="1" applyBorder="1" applyAlignment="1">
      <alignment horizontal="center" vertical="center"/>
    </xf>
    <xf numFmtId="0" fontId="24" fillId="11" borderId="33" xfId="0" applyFont="1" applyFill="1" applyBorder="1" applyAlignment="1">
      <alignment vertical="center"/>
    </xf>
    <xf numFmtId="0" fontId="24" fillId="11" borderId="9" xfId="0" applyFont="1" applyFill="1" applyBorder="1" applyAlignment="1">
      <alignment vertical="center"/>
    </xf>
    <xf numFmtId="0" fontId="24" fillId="11" borderId="34" xfId="0" applyFont="1" applyFill="1" applyBorder="1" applyAlignment="1">
      <alignment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4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center" vertical="center"/>
    </xf>
  </cellXfs>
  <cellStyles count="93">
    <cellStyle name="AeE­ [0]_AMT " xfId="4"/>
    <cellStyle name="ÅëÈ­ [0]_INQUIRY ¿µ¾÷ÃßÁø " xfId="5"/>
    <cellStyle name="AeE­ [0]_INQUIRY ¿μ¾÷AßAø " xfId="6"/>
    <cellStyle name="AeE­_AMT " xfId="7"/>
    <cellStyle name="ÅëÈ­_INQUIRY ¿µ¾÷ÃßÁø " xfId="8"/>
    <cellStyle name="AeE­_INQUIRY ¿μ¾÷AßAø " xfId="9"/>
    <cellStyle name="AÞ¸¶ [0]_AN°y(1.25) " xfId="10"/>
    <cellStyle name="ÄÞ¸¶ [0]_INQUIRY ¿µ¾÷ÃßÁø " xfId="11"/>
    <cellStyle name="AÞ¸¶ [0]_INQUIRY ¿μ¾÷AßAø " xfId="12"/>
    <cellStyle name="AÞ¸¶_AN°y(1.25) " xfId="13"/>
    <cellStyle name="ÄÞ¸¶_INQUIRY ¿µ¾÷ÃßÁø " xfId="14"/>
    <cellStyle name="AÞ¸¶_INQUIRY ¿μ¾÷AßAø " xfId="15"/>
    <cellStyle name="Ç¥ÁØ_¿µ¾÷ÇöÈ² " xfId="16"/>
    <cellStyle name="C￥AØ_¿μ¾÷CoE² " xfId="17"/>
    <cellStyle name="Ç¥ÁØ_0N-HANDLING " xfId="18"/>
    <cellStyle name="C￥AØ_¾c½A " xfId="19"/>
    <cellStyle name="Ç¥ÁØ_5-1±¤°í " xfId="20"/>
    <cellStyle name="C￥AØ_AN°y(1.25) " xfId="21"/>
    <cellStyle name="Ç¥ÁØ_Áý°èÇ¥(2¿ù) " xfId="22"/>
    <cellStyle name="C￥AØ_SOON1 " xfId="23"/>
    <cellStyle name="category" xfId="24"/>
    <cellStyle name="Comma [0]_ SG&amp;A Bridge " xfId="25"/>
    <cellStyle name="Comma_ SG&amp;A Bridge " xfId="26"/>
    <cellStyle name="Curren?_x0012_퐀_x0017_?" xfId="27"/>
    <cellStyle name="Currency [0]_ SG&amp;A Bridge " xfId="28"/>
    <cellStyle name="Currency_ SG&amp;A Bridge " xfId="29"/>
    <cellStyle name="Grey" xfId="30"/>
    <cellStyle name="HEADER" xfId="31"/>
    <cellStyle name="Header1" xfId="32"/>
    <cellStyle name="Header2" xfId="33"/>
    <cellStyle name="Input [yellow]" xfId="34"/>
    <cellStyle name="Model" xfId="35"/>
    <cellStyle name="Normal - Style1" xfId="36"/>
    <cellStyle name="Normal_ SG&amp;A Bridge " xfId="37"/>
    <cellStyle name="Percent [2]" xfId="38"/>
    <cellStyle name="subhead" xfId="39"/>
    <cellStyle name="고정소숫점" xfId="40"/>
    <cellStyle name="고정소숫점 2" xfId="78"/>
    <cellStyle name="고정출력1" xfId="41"/>
    <cellStyle name="고정출력1 2" xfId="79"/>
    <cellStyle name="고정출력2" xfId="42"/>
    <cellStyle name="고정출력2 2" xfId="80"/>
    <cellStyle name="날짜" xfId="43"/>
    <cellStyle name="날짜 2" xfId="81"/>
    <cellStyle name="달러" xfId="44"/>
    <cellStyle name="달러 2" xfId="82"/>
    <cellStyle name="뒤에 오는 하이퍼링크_단락전류계산서" xfId="45"/>
    <cellStyle name="똿뗦먛귟 [0.00]_PRODUCT DETAIL Q1" xfId="46"/>
    <cellStyle name="똿뗦먛귟_PRODUCT DETAIL Q1" xfId="47"/>
    <cellStyle name="믅됞 [0.00]_PRODUCT DETAIL Q1" xfId="48"/>
    <cellStyle name="믅됞_PRODUCT DETAIL Q1" xfId="49"/>
    <cellStyle name="분수" xfId="83"/>
    <cellStyle name="분수 2" xfId="84"/>
    <cellStyle name="뷭?_BOOKSHIP" xfId="50"/>
    <cellStyle name="숫자(R)" xfId="51"/>
    <cellStyle name="숫자(R) 2" xfId="85"/>
    <cellStyle name="쉼표 [0] 2" xfId="3"/>
    <cellStyle name="쉼표 [0] 3" xfId="70"/>
    <cellStyle name="스타일 1" xfId="52"/>
    <cellStyle name="자리수" xfId="53"/>
    <cellStyle name="자리수 2" xfId="86"/>
    <cellStyle name="자리수0" xfId="54"/>
    <cellStyle name="자리수0 2" xfId="87"/>
    <cellStyle name="콤마 [0]_ 견적기준 FLOW " xfId="55"/>
    <cellStyle name="콤마_ 견적기준 FLOW " xfId="56"/>
    <cellStyle name="퍼센트" xfId="57"/>
    <cellStyle name="퍼센트 2" xfId="88"/>
    <cellStyle name="표준" xfId="0" builtinId="0"/>
    <cellStyle name="표준 - Styl1" xfId="58"/>
    <cellStyle name="표준 - Styl2" xfId="59"/>
    <cellStyle name="표준 - Styl3" xfId="60"/>
    <cellStyle name="표준 - Styl4" xfId="61"/>
    <cellStyle name="표준 - Styl5" xfId="62"/>
    <cellStyle name="표준 - Styl6" xfId="63"/>
    <cellStyle name="표준 - Styl7" xfId="64"/>
    <cellStyle name="표준 - Styl8" xfId="65"/>
    <cellStyle name="표준 10" xfId="76"/>
    <cellStyle name="표준 11" xfId="77"/>
    <cellStyle name="표준 12" xfId="92"/>
    <cellStyle name="표준 2" xfId="2"/>
    <cellStyle name="표준 3" xfId="69"/>
    <cellStyle name="표준 4" xfId="1"/>
    <cellStyle name="표준 5" xfId="71"/>
    <cellStyle name="표준 6" xfId="74"/>
    <cellStyle name="표준 7" xfId="75"/>
    <cellStyle name="표준 8" xfId="73"/>
    <cellStyle name="표준 9" xfId="72"/>
    <cellStyle name="합산" xfId="66"/>
    <cellStyle name="합산 2" xfId="89"/>
    <cellStyle name="화폐기호" xfId="67"/>
    <cellStyle name="화폐기호 2" xfId="90"/>
    <cellStyle name="화폐기호0" xfId="68"/>
    <cellStyle name="화폐기호0 2" xfId="91"/>
  </cellStyles>
  <dxfs count="0"/>
  <tableStyles count="0" defaultTableStyle="TableStyleMedium9" defaultPivotStyle="PivotStyleLight16"/>
  <colors>
    <mruColors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20</xdr:row>
      <xdr:rowOff>76200</xdr:rowOff>
    </xdr:from>
    <xdr:to>
      <xdr:col>10</xdr:col>
      <xdr:colOff>317228</xdr:colOff>
      <xdr:row>32</xdr:row>
      <xdr:rowOff>142875</xdr:rowOff>
    </xdr:to>
    <xdr:pic>
      <xdr:nvPicPr>
        <xdr:cNvPr id="2" name="그림 1" descr="CT 1차 표준 정격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5029200"/>
          <a:ext cx="6308453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2:B21"/>
  <sheetViews>
    <sheetView tabSelected="1" workbookViewId="0">
      <selection activeCell="B10" sqref="B10"/>
    </sheetView>
  </sheetViews>
  <sheetFormatPr defaultColWidth="15.7109375" defaultRowHeight="20.100000000000001" customHeight="1"/>
  <sheetData>
    <row r="2" spans="1:2" ht="20.100000000000001" customHeight="1">
      <c r="A2" s="275" t="s">
        <v>0</v>
      </c>
      <c r="B2" s="276"/>
    </row>
    <row r="3" spans="1:2" ht="20.100000000000001" customHeight="1">
      <c r="A3" s="1" t="s">
        <v>1</v>
      </c>
    </row>
    <row r="4" spans="1:2" ht="20.100000000000001" customHeight="1">
      <c r="A4" s="8" t="s">
        <v>2</v>
      </c>
      <c r="B4" s="113" t="s">
        <v>3</v>
      </c>
    </row>
    <row r="5" spans="1:2" ht="20.100000000000001" customHeight="1">
      <c r="A5" s="111">
        <v>4</v>
      </c>
      <c r="B5" s="203">
        <v>33</v>
      </c>
    </row>
    <row r="6" spans="1:2" ht="20.100000000000001" customHeight="1">
      <c r="A6" s="20">
        <v>6</v>
      </c>
      <c r="B6" s="204">
        <v>42</v>
      </c>
    </row>
    <row r="7" spans="1:2" ht="20.100000000000001" customHeight="1">
      <c r="A7" s="20">
        <v>10</v>
      </c>
      <c r="B7" s="204">
        <v>59</v>
      </c>
    </row>
    <row r="8" spans="1:2" ht="20.100000000000001" customHeight="1">
      <c r="A8" s="20">
        <v>16</v>
      </c>
      <c r="B8" s="204">
        <v>78</v>
      </c>
    </row>
    <row r="9" spans="1:2" ht="20.100000000000001" customHeight="1">
      <c r="A9" s="20">
        <v>25</v>
      </c>
      <c r="B9" s="204">
        <v>99</v>
      </c>
    </row>
    <row r="10" spans="1:2" ht="20.100000000000001" customHeight="1">
      <c r="A10" s="20">
        <v>35</v>
      </c>
      <c r="B10" s="204">
        <v>123</v>
      </c>
    </row>
    <row r="11" spans="1:2" ht="20.100000000000001" customHeight="1">
      <c r="A11" s="20">
        <v>50</v>
      </c>
      <c r="B11" s="204">
        <v>168</v>
      </c>
    </row>
    <row r="12" spans="1:2" ht="20.100000000000001" customHeight="1">
      <c r="A12" s="20">
        <v>70</v>
      </c>
      <c r="B12" s="204">
        <v>218</v>
      </c>
    </row>
    <row r="13" spans="1:2" ht="20.100000000000001" customHeight="1">
      <c r="A13" s="20">
        <v>95</v>
      </c>
      <c r="B13" s="204">
        <v>267</v>
      </c>
    </row>
    <row r="14" spans="1:2" ht="20.100000000000001" customHeight="1">
      <c r="A14" s="20">
        <v>120</v>
      </c>
      <c r="B14" s="204">
        <v>312</v>
      </c>
    </row>
    <row r="15" spans="1:2" ht="20.100000000000001" customHeight="1">
      <c r="A15" s="20">
        <v>150</v>
      </c>
      <c r="B15" s="204">
        <v>362</v>
      </c>
    </row>
    <row r="16" spans="1:2" ht="20.100000000000001" customHeight="1">
      <c r="A16" s="20">
        <v>185</v>
      </c>
      <c r="B16" s="204">
        <v>416</v>
      </c>
    </row>
    <row r="17" spans="1:2" ht="20.100000000000001" customHeight="1">
      <c r="A17" s="20">
        <v>240</v>
      </c>
      <c r="B17" s="204">
        <v>495</v>
      </c>
    </row>
    <row r="18" spans="1:2" ht="20.100000000000001" customHeight="1">
      <c r="A18" s="20">
        <v>300</v>
      </c>
      <c r="B18" s="204">
        <v>574</v>
      </c>
    </row>
    <row r="19" spans="1:2" ht="20.100000000000001" customHeight="1">
      <c r="A19" s="20">
        <v>400</v>
      </c>
      <c r="B19" s="204">
        <v>652</v>
      </c>
    </row>
    <row r="20" spans="1:2" ht="20.100000000000001" customHeight="1">
      <c r="A20" s="20">
        <v>500</v>
      </c>
      <c r="B20" s="204">
        <v>750</v>
      </c>
    </row>
    <row r="21" spans="1:2" ht="20.100000000000001" customHeight="1">
      <c r="A21" s="21">
        <v>630</v>
      </c>
      <c r="B21" s="205">
        <v>863</v>
      </c>
    </row>
  </sheetData>
  <mergeCells count="1">
    <mergeCell ref="A2:B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2:G33"/>
  <sheetViews>
    <sheetView workbookViewId="0">
      <selection activeCell="D25" sqref="D25"/>
    </sheetView>
  </sheetViews>
  <sheetFormatPr defaultColWidth="15.7109375" defaultRowHeight="20.100000000000001" customHeight="1"/>
  <cols>
    <col min="1" max="1" width="12.7109375" style="18" customWidth="1"/>
    <col min="2" max="7" width="13.7109375" style="18" customWidth="1"/>
    <col min="8" max="16384" width="15.7109375" style="18"/>
  </cols>
  <sheetData>
    <row r="2" spans="1:7" ht="20.100000000000001" customHeight="1">
      <c r="A2" s="275" t="s">
        <v>142</v>
      </c>
      <c r="B2" s="277"/>
      <c r="C2" s="276"/>
    </row>
    <row r="3" spans="1:7" ht="20.100000000000001" customHeight="1">
      <c r="A3" s="19"/>
    </row>
    <row r="4" spans="1:7" ht="60" customHeight="1">
      <c r="A4" s="8" t="s">
        <v>4</v>
      </c>
      <c r="B4" s="7" t="s">
        <v>5</v>
      </c>
      <c r="C4" s="6" t="s">
        <v>6</v>
      </c>
      <c r="D4" s="6" t="s">
        <v>7</v>
      </c>
      <c r="E4" s="5" t="s">
        <v>8</v>
      </c>
      <c r="F4" s="5" t="s">
        <v>9</v>
      </c>
      <c r="G4" s="4" t="s">
        <v>10</v>
      </c>
    </row>
    <row r="5" spans="1:7" ht="18.600000000000001" customHeight="1">
      <c r="A5" s="154" t="s">
        <v>11</v>
      </c>
      <c r="B5" s="155">
        <v>0.91</v>
      </c>
      <c r="C5" s="155">
        <v>0.8</v>
      </c>
      <c r="D5" s="155">
        <v>0.71</v>
      </c>
      <c r="E5" s="155">
        <v>0.66</v>
      </c>
      <c r="F5" s="155">
        <v>0.71</v>
      </c>
      <c r="G5" s="156"/>
    </row>
    <row r="6" spans="1:7" ht="18.600000000000001" customHeight="1">
      <c r="A6" s="17">
        <v>60</v>
      </c>
      <c r="B6" s="15">
        <v>241</v>
      </c>
      <c r="C6" s="151">
        <v>192</v>
      </c>
      <c r="D6" s="16">
        <v>171</v>
      </c>
      <c r="E6" s="16">
        <v>159</v>
      </c>
      <c r="F6" s="12">
        <v>171</v>
      </c>
      <c r="G6" s="13"/>
    </row>
    <row r="7" spans="1:7" ht="18.600000000000001" customHeight="1">
      <c r="A7" s="20">
        <v>100</v>
      </c>
      <c r="B7" s="15">
        <v>320</v>
      </c>
      <c r="C7" s="151">
        <v>256</v>
      </c>
      <c r="D7" s="16">
        <v>227</v>
      </c>
      <c r="E7" s="16">
        <v>211</v>
      </c>
      <c r="F7" s="16">
        <v>227</v>
      </c>
      <c r="G7" s="13"/>
    </row>
    <row r="8" spans="1:7" ht="18.600000000000001" customHeight="1">
      <c r="A8" s="20">
        <v>150</v>
      </c>
      <c r="B8" s="15">
        <v>393</v>
      </c>
      <c r="C8" s="152">
        <v>314</v>
      </c>
      <c r="D8" s="16">
        <v>279</v>
      </c>
      <c r="E8" s="16">
        <v>259</v>
      </c>
      <c r="F8" s="16">
        <v>279</v>
      </c>
      <c r="G8" s="13"/>
    </row>
    <row r="9" spans="1:7" ht="18.600000000000001" customHeight="1">
      <c r="A9" s="20">
        <v>200</v>
      </c>
      <c r="B9" s="15">
        <v>448</v>
      </c>
      <c r="C9" s="152">
        <v>358</v>
      </c>
      <c r="D9" s="16">
        <v>318</v>
      </c>
      <c r="E9" s="16">
        <v>295</v>
      </c>
      <c r="F9" s="16">
        <v>318</v>
      </c>
      <c r="G9" s="13"/>
    </row>
    <row r="10" spans="1:7" ht="18.600000000000001" customHeight="1">
      <c r="A10" s="20">
        <v>250</v>
      </c>
      <c r="B10" s="15">
        <v>491</v>
      </c>
      <c r="C10" s="152">
        <v>392</v>
      </c>
      <c r="D10" s="16">
        <v>348</v>
      </c>
      <c r="E10" s="16">
        <v>324</v>
      </c>
      <c r="F10" s="16">
        <v>348</v>
      </c>
      <c r="G10" s="13"/>
    </row>
    <row r="11" spans="1:7" ht="18.600000000000001" customHeight="1">
      <c r="A11" s="20">
        <v>325</v>
      </c>
      <c r="B11" s="15">
        <v>541</v>
      </c>
      <c r="C11" s="152">
        <v>432</v>
      </c>
      <c r="D11" s="16">
        <v>384</v>
      </c>
      <c r="E11" s="16">
        <v>357</v>
      </c>
      <c r="F11" s="16">
        <v>384</v>
      </c>
      <c r="G11" s="13"/>
    </row>
    <row r="12" spans="1:7" ht="18.600000000000001" customHeight="1">
      <c r="A12" s="20">
        <v>400</v>
      </c>
      <c r="B12" s="15">
        <v>591</v>
      </c>
      <c r="C12" s="152">
        <v>472</v>
      </c>
      <c r="D12" s="16">
        <v>419</v>
      </c>
      <c r="E12" s="16">
        <v>390</v>
      </c>
      <c r="F12" s="16">
        <v>419</v>
      </c>
      <c r="G12" s="13"/>
    </row>
    <row r="13" spans="1:7" ht="18.600000000000001" customHeight="1">
      <c r="A13" s="20">
        <v>500</v>
      </c>
      <c r="B13" s="15">
        <v>646</v>
      </c>
      <c r="C13" s="152">
        <v>516</v>
      </c>
      <c r="D13" s="16">
        <v>458</v>
      </c>
      <c r="E13" s="16">
        <v>426</v>
      </c>
      <c r="F13" s="16">
        <v>458</v>
      </c>
      <c r="G13" s="13"/>
    </row>
    <row r="14" spans="1:7" ht="18.600000000000001" customHeight="1">
      <c r="A14" s="21">
        <v>600</v>
      </c>
      <c r="B14" s="14">
        <v>692</v>
      </c>
      <c r="C14" s="153">
        <v>553</v>
      </c>
      <c r="D14" s="11">
        <v>491</v>
      </c>
      <c r="E14" s="11">
        <v>456</v>
      </c>
      <c r="F14" s="11">
        <v>491</v>
      </c>
      <c r="G14" s="10"/>
    </row>
    <row r="15" spans="1:7" ht="18.600000000000001" customHeight="1"/>
    <row r="16" spans="1:7" ht="18.600000000000001" customHeight="1">
      <c r="A16" s="275" t="s">
        <v>179</v>
      </c>
      <c r="B16" s="277"/>
      <c r="C16" s="276"/>
    </row>
    <row r="17" spans="1:6" ht="18.600000000000001" customHeight="1"/>
    <row r="18" spans="1:6" ht="18.600000000000001" customHeight="1">
      <c r="A18" s="279" t="s">
        <v>180</v>
      </c>
      <c r="B18" s="278" t="s">
        <v>181</v>
      </c>
      <c r="C18" s="278"/>
      <c r="D18" s="278" t="s">
        <v>182</v>
      </c>
      <c r="E18" s="278"/>
      <c r="F18" s="192" t="s">
        <v>183</v>
      </c>
    </row>
    <row r="19" spans="1:6" ht="18.600000000000001" customHeight="1">
      <c r="A19" s="280"/>
      <c r="B19" s="193" t="s">
        <v>184</v>
      </c>
      <c r="C19" s="193" t="s">
        <v>185</v>
      </c>
      <c r="D19" s="193" t="s">
        <v>184</v>
      </c>
      <c r="E19" s="193" t="s">
        <v>185</v>
      </c>
      <c r="F19" s="194">
        <v>0.91</v>
      </c>
    </row>
    <row r="20" spans="1:6" ht="18.600000000000001" customHeight="1">
      <c r="A20" s="195">
        <v>16</v>
      </c>
      <c r="B20" s="196">
        <f>$F$19*128</f>
        <v>116.48</v>
      </c>
      <c r="C20" s="196">
        <f>$F$19*109</f>
        <v>99.19</v>
      </c>
      <c r="D20" s="200">
        <f>$F$19*113</f>
        <v>102.83</v>
      </c>
      <c r="E20" s="196">
        <f>$F$19*101</f>
        <v>91.91</v>
      </c>
      <c r="F20" s="191"/>
    </row>
    <row r="21" spans="1:6" ht="18.600000000000001" customHeight="1">
      <c r="A21" s="160">
        <v>25</v>
      </c>
      <c r="B21" s="161">
        <f>$F$19*167</f>
        <v>151.97</v>
      </c>
      <c r="C21" s="161">
        <f>$F$19*142</f>
        <v>129.22</v>
      </c>
      <c r="D21" s="201">
        <f>$F$19*144</f>
        <v>131.04</v>
      </c>
      <c r="E21" s="161">
        <f>$F$19*129</f>
        <v>117.39</v>
      </c>
      <c r="F21" s="13"/>
    </row>
    <row r="22" spans="1:6" ht="18.600000000000001" customHeight="1">
      <c r="A22" s="160">
        <v>35</v>
      </c>
      <c r="B22" s="161">
        <f>$F$19*203</f>
        <v>184.73000000000002</v>
      </c>
      <c r="C22" s="161">
        <f>$F$19*170</f>
        <v>154.70000000000002</v>
      </c>
      <c r="D22" s="201">
        <f>$F$19*172</f>
        <v>156.52000000000001</v>
      </c>
      <c r="E22" s="161">
        <f>$F$19*153</f>
        <v>139.23000000000002</v>
      </c>
      <c r="F22" s="13"/>
    </row>
    <row r="23" spans="1:6" ht="18.600000000000001" customHeight="1">
      <c r="A23" s="160">
        <v>50</v>
      </c>
      <c r="B23" s="161">
        <f>$F$19*243</f>
        <v>221.13</v>
      </c>
      <c r="C23" s="161">
        <f>$F$19*204</f>
        <v>185.64000000000001</v>
      </c>
      <c r="D23" s="201">
        <f>$F$19*203</f>
        <v>184.73000000000002</v>
      </c>
      <c r="E23" s="161">
        <f>$F$19*181</f>
        <v>164.71</v>
      </c>
      <c r="F23" s="13"/>
    </row>
    <row r="24" spans="1:6" ht="18.600000000000001" customHeight="1">
      <c r="A24" s="160">
        <v>70</v>
      </c>
      <c r="B24" s="161">
        <f>$F$19*303</f>
        <v>275.73</v>
      </c>
      <c r="C24" s="161">
        <f>$F$19*253</f>
        <v>230.23000000000002</v>
      </c>
      <c r="D24" s="201">
        <f>$F$19*246</f>
        <v>223.86</v>
      </c>
      <c r="E24" s="161">
        <f>$F$19*221</f>
        <v>201.11</v>
      </c>
      <c r="F24" s="13"/>
    </row>
    <row r="25" spans="1:6" ht="18.600000000000001" customHeight="1">
      <c r="A25" s="160">
        <v>95</v>
      </c>
      <c r="B25" s="161">
        <f>$F$19*369</f>
        <v>335.79</v>
      </c>
      <c r="C25" s="161">
        <f>$F$19*304</f>
        <v>276.64</v>
      </c>
      <c r="D25" s="201">
        <f>$F$19*293</f>
        <v>266.63</v>
      </c>
      <c r="E25" s="161">
        <f>$F$19*262</f>
        <v>238.42000000000002</v>
      </c>
      <c r="F25" s="13"/>
    </row>
    <row r="26" spans="1:6" ht="18.600000000000001" customHeight="1">
      <c r="A26" s="160">
        <v>120</v>
      </c>
      <c r="B26" s="161">
        <f>$F$19*426</f>
        <v>387.66</v>
      </c>
      <c r="C26" s="161">
        <f>$F$19*351</f>
        <v>319.41000000000003</v>
      </c>
      <c r="D26" s="201">
        <f>$F$19*332</f>
        <v>302.12</v>
      </c>
      <c r="E26" s="161">
        <f>$F$19*298</f>
        <v>271.18</v>
      </c>
      <c r="F26" s="13"/>
    </row>
    <row r="27" spans="1:6" ht="18.600000000000001" customHeight="1">
      <c r="A27" s="160">
        <v>150</v>
      </c>
      <c r="B27" s="161">
        <f>$F$19*481</f>
        <v>437.71000000000004</v>
      </c>
      <c r="C27" s="161">
        <f>$F$19*398</f>
        <v>362.18</v>
      </c>
      <c r="D27" s="201">
        <f>$F$19*366</f>
        <v>333.06</v>
      </c>
      <c r="E27" s="161">
        <f>$F$19*334</f>
        <v>303.94</v>
      </c>
      <c r="F27" s="13"/>
    </row>
    <row r="28" spans="1:6" ht="18.600000000000001" customHeight="1">
      <c r="A28" s="160">
        <v>185</v>
      </c>
      <c r="B28" s="161">
        <f>$F$19*550</f>
        <v>500.5</v>
      </c>
      <c r="C28" s="161">
        <f>$F$19*455</f>
        <v>414.05</v>
      </c>
      <c r="D28" s="201">
        <f>$F$19*410</f>
        <v>373.1</v>
      </c>
      <c r="E28" s="161">
        <f>$F$19*377</f>
        <v>343.07</v>
      </c>
      <c r="F28" s="13"/>
    </row>
    <row r="29" spans="1:6" ht="18.600000000000001" customHeight="1">
      <c r="A29" s="160">
        <v>240</v>
      </c>
      <c r="B29" s="161">
        <f>$F$19*647</f>
        <v>588.77</v>
      </c>
      <c r="C29" s="161">
        <f>$F$19*531</f>
        <v>483.21000000000004</v>
      </c>
      <c r="D29" s="201">
        <f>$F$19*470</f>
        <v>427.7</v>
      </c>
      <c r="E29" s="161">
        <f>$F$19*434</f>
        <v>394.94</v>
      </c>
      <c r="F29" s="13"/>
    </row>
    <row r="30" spans="1:6" ht="18.600000000000001" customHeight="1">
      <c r="A30" s="160">
        <v>300</v>
      </c>
      <c r="B30" s="161">
        <f>$F$19*739</f>
        <v>672.49</v>
      </c>
      <c r="C30" s="161">
        <f>$F$19*606</f>
        <v>551.46</v>
      </c>
      <c r="D30" s="201">
        <f>$F$19*524</f>
        <v>476.84000000000003</v>
      </c>
      <c r="E30" s="161">
        <f>$F$19*489</f>
        <v>444.99</v>
      </c>
      <c r="F30" s="13"/>
    </row>
    <row r="31" spans="1:6" ht="18.600000000000001" customHeight="1">
      <c r="A31" s="160">
        <v>400</v>
      </c>
      <c r="B31" s="161">
        <f>$F$19*837</f>
        <v>761.67000000000007</v>
      </c>
      <c r="C31" s="161">
        <f>$F$19*696</f>
        <v>633.36</v>
      </c>
      <c r="D31" s="201">
        <f>$F$19*572</f>
        <v>520.52</v>
      </c>
      <c r="E31" s="161">
        <f>$F$19*553</f>
        <v>503.23</v>
      </c>
      <c r="F31" s="13"/>
    </row>
    <row r="32" spans="1:6" ht="18.600000000000001" customHeight="1">
      <c r="A32" s="160">
        <v>500</v>
      </c>
      <c r="B32" s="161">
        <f>$F$19*1045</f>
        <v>950.95</v>
      </c>
      <c r="C32" s="197" t="s">
        <v>186</v>
      </c>
      <c r="D32" s="201">
        <f>$F$19*710</f>
        <v>646.1</v>
      </c>
      <c r="E32" s="197" t="s">
        <v>186</v>
      </c>
      <c r="F32" s="13"/>
    </row>
    <row r="33" spans="1:6" ht="18.600000000000001" customHeight="1">
      <c r="A33" s="163">
        <v>630</v>
      </c>
      <c r="B33" s="164">
        <f>$F$19*1220</f>
        <v>1110.2</v>
      </c>
      <c r="C33" s="198" t="s">
        <v>186</v>
      </c>
      <c r="D33" s="202">
        <f>$F$19*807</f>
        <v>734.37</v>
      </c>
      <c r="E33" s="198" t="s">
        <v>186</v>
      </c>
      <c r="F33" s="10"/>
    </row>
  </sheetData>
  <mergeCells count="5">
    <mergeCell ref="A2:C2"/>
    <mergeCell ref="A16:C16"/>
    <mergeCell ref="D18:E18"/>
    <mergeCell ref="B18:C18"/>
    <mergeCell ref="A18:A19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2:H35"/>
  <sheetViews>
    <sheetView workbookViewId="0">
      <selection activeCell="F12" sqref="F12"/>
    </sheetView>
  </sheetViews>
  <sheetFormatPr defaultColWidth="12.7109375" defaultRowHeight="20.100000000000001" customHeight="1"/>
  <cols>
    <col min="1" max="16384" width="12.7109375" style="18"/>
  </cols>
  <sheetData>
    <row r="2" spans="1:8" ht="20.100000000000001" customHeight="1">
      <c r="A2" s="275" t="s">
        <v>12</v>
      </c>
      <c r="B2" s="276"/>
    </row>
    <row r="3" spans="1:8" ht="20.100000000000001" customHeight="1">
      <c r="A3" s="307" t="s">
        <v>14</v>
      </c>
      <c r="B3" s="308"/>
      <c r="C3" s="299" t="s">
        <v>13</v>
      </c>
      <c r="D3" s="299"/>
      <c r="E3" s="300"/>
      <c r="F3" s="125" t="s">
        <v>125</v>
      </c>
      <c r="G3" s="281" t="s">
        <v>118</v>
      </c>
      <c r="H3" s="282"/>
    </row>
    <row r="4" spans="1:8" ht="20.100000000000001" customHeight="1">
      <c r="A4" s="309" t="s">
        <v>17</v>
      </c>
      <c r="B4" s="310"/>
      <c r="C4" s="301" t="s">
        <v>20</v>
      </c>
      <c r="D4" s="301"/>
      <c r="E4" s="302"/>
      <c r="F4" s="150">
        <v>500</v>
      </c>
      <c r="G4" s="133">
        <f>F4*5%</f>
        <v>25</v>
      </c>
      <c r="H4" s="134" t="s">
        <v>127</v>
      </c>
    </row>
    <row r="5" spans="1:8" ht="20.100000000000001" customHeight="1">
      <c r="A5" s="311" t="s">
        <v>16</v>
      </c>
      <c r="B5" s="312"/>
      <c r="C5" s="303" t="s">
        <v>18</v>
      </c>
      <c r="D5" s="303"/>
      <c r="E5" s="304"/>
      <c r="F5" s="150">
        <v>750</v>
      </c>
      <c r="G5" s="133">
        <f>F5*4%</f>
        <v>30</v>
      </c>
      <c r="H5" s="134" t="s">
        <v>127</v>
      </c>
    </row>
    <row r="6" spans="1:8" ht="20.100000000000001" customHeight="1">
      <c r="A6" s="313" t="s">
        <v>15</v>
      </c>
      <c r="B6" s="305"/>
      <c r="C6" s="305" t="s">
        <v>19</v>
      </c>
      <c r="D6" s="305"/>
      <c r="E6" s="306"/>
      <c r="F6" s="150">
        <v>2000</v>
      </c>
      <c r="G6" s="135">
        <f>F6*3%</f>
        <v>60</v>
      </c>
      <c r="H6" s="136" t="s">
        <v>127</v>
      </c>
    </row>
    <row r="7" spans="1:8" ht="20.100000000000001" customHeight="1">
      <c r="A7" s="22" t="s">
        <v>32</v>
      </c>
    </row>
    <row r="9" spans="1:8" ht="20.100000000000001" customHeight="1">
      <c r="A9" s="296" t="s">
        <v>28</v>
      </c>
      <c r="B9" s="297"/>
    </row>
    <row r="10" spans="1:8" ht="20.100000000000001" customHeight="1">
      <c r="A10" s="115" t="s">
        <v>29</v>
      </c>
      <c r="B10" s="6" t="s">
        <v>30</v>
      </c>
      <c r="C10" s="314" t="s">
        <v>31</v>
      </c>
      <c r="D10" s="315"/>
    </row>
    <row r="11" spans="1:8" ht="20.100000000000001" customHeight="1">
      <c r="A11" s="114" t="s">
        <v>22</v>
      </c>
      <c r="B11" s="9" t="s">
        <v>21</v>
      </c>
      <c r="C11" s="137">
        <v>54.8</v>
      </c>
      <c r="D11" s="138" t="s">
        <v>130</v>
      </c>
      <c r="F11" s="18" t="s">
        <v>129</v>
      </c>
    </row>
    <row r="12" spans="1:8" ht="20.100000000000001" customHeight="1">
      <c r="A12" s="181" t="s">
        <v>172</v>
      </c>
      <c r="B12" s="182" t="s">
        <v>173</v>
      </c>
      <c r="C12" s="183">
        <v>18.3</v>
      </c>
      <c r="D12" s="184" t="s">
        <v>174</v>
      </c>
      <c r="E12" s="143" t="s">
        <v>133</v>
      </c>
      <c r="F12" s="144">
        <f>(G4*C12)</f>
        <v>457.5</v>
      </c>
      <c r="G12" s="145" t="s">
        <v>132</v>
      </c>
    </row>
    <row r="13" spans="1:8" ht="20.100000000000001" customHeight="1">
      <c r="A13" s="3" t="s">
        <v>23</v>
      </c>
      <c r="B13" s="16" t="s">
        <v>21</v>
      </c>
      <c r="C13" s="139">
        <v>13.7</v>
      </c>
      <c r="D13" s="140" t="s">
        <v>131</v>
      </c>
      <c r="E13" s="143" t="s">
        <v>134</v>
      </c>
      <c r="F13" s="283" t="s">
        <v>136</v>
      </c>
      <c r="G13" s="284"/>
    </row>
    <row r="14" spans="1:8" ht="20.100000000000001" customHeight="1">
      <c r="A14" s="3" t="s">
        <v>24</v>
      </c>
      <c r="B14" s="16" t="s">
        <v>21</v>
      </c>
      <c r="C14" s="139">
        <v>12.54</v>
      </c>
      <c r="D14" s="140" t="s">
        <v>131</v>
      </c>
      <c r="E14" s="143" t="s">
        <v>135</v>
      </c>
      <c r="F14" s="285" t="s">
        <v>137</v>
      </c>
      <c r="G14" s="286"/>
    </row>
    <row r="15" spans="1:8" ht="20.100000000000001" customHeight="1">
      <c r="A15" s="3" t="s">
        <v>25</v>
      </c>
      <c r="B15" s="16" t="s">
        <v>21</v>
      </c>
      <c r="C15" s="139">
        <v>11.51</v>
      </c>
      <c r="D15" s="140" t="s">
        <v>131</v>
      </c>
    </row>
    <row r="16" spans="1:8" ht="20.100000000000001" customHeight="1">
      <c r="A16" s="3" t="s">
        <v>26</v>
      </c>
      <c r="B16" s="16" t="s">
        <v>21</v>
      </c>
      <c r="C16" s="139">
        <v>0.24399999999999999</v>
      </c>
      <c r="D16" s="140" t="s">
        <v>131</v>
      </c>
    </row>
    <row r="17" spans="1:8" ht="20.100000000000001" customHeight="1">
      <c r="A17" s="2" t="s">
        <v>27</v>
      </c>
      <c r="B17" s="11" t="s">
        <v>21</v>
      </c>
      <c r="C17" s="141">
        <v>6.0999999999999999E-2</v>
      </c>
      <c r="D17" s="142" t="s">
        <v>131</v>
      </c>
    </row>
    <row r="19" spans="1:8" ht="20.100000000000001" customHeight="1">
      <c r="A19" s="296" t="s">
        <v>115</v>
      </c>
      <c r="B19" s="298"/>
      <c r="C19" s="297"/>
    </row>
    <row r="20" spans="1:8" ht="20.100000000000001" customHeight="1">
      <c r="A20" s="290" t="s">
        <v>33</v>
      </c>
      <c r="B20" s="291"/>
      <c r="C20" s="291"/>
      <c r="D20" s="291"/>
      <c r="E20" s="291"/>
      <c r="F20" s="294" t="s">
        <v>34</v>
      </c>
      <c r="G20" s="294" t="s">
        <v>35</v>
      </c>
      <c r="H20" s="287" t="s">
        <v>36</v>
      </c>
    </row>
    <row r="21" spans="1:8" ht="20.100000000000001" customHeight="1">
      <c r="A21" s="292" t="s">
        <v>37</v>
      </c>
      <c r="B21" s="293"/>
      <c r="C21" s="293" t="s">
        <v>38</v>
      </c>
      <c r="D21" s="293"/>
      <c r="E21" s="293"/>
      <c r="F21" s="293"/>
      <c r="G21" s="293"/>
      <c r="H21" s="288"/>
    </row>
    <row r="22" spans="1:8" ht="20.100000000000001" customHeight="1">
      <c r="A22" s="185" t="s">
        <v>39</v>
      </c>
      <c r="B22" s="186" t="s">
        <v>40</v>
      </c>
      <c r="C22" s="186" t="s">
        <v>40</v>
      </c>
      <c r="D22" s="186" t="s">
        <v>41</v>
      </c>
      <c r="E22" s="186" t="s">
        <v>42</v>
      </c>
      <c r="F22" s="295"/>
      <c r="G22" s="295"/>
      <c r="H22" s="289"/>
    </row>
    <row r="23" spans="1:8" ht="20.100000000000001" customHeight="1">
      <c r="A23" s="157">
        <v>240</v>
      </c>
      <c r="B23" s="158">
        <v>120</v>
      </c>
      <c r="C23" s="158">
        <v>210</v>
      </c>
      <c r="D23" s="158">
        <v>120</v>
      </c>
      <c r="E23" s="158">
        <v>105</v>
      </c>
      <c r="F23" s="158">
        <v>10</v>
      </c>
      <c r="G23" s="158">
        <v>30</v>
      </c>
      <c r="H23" s="159">
        <v>16</v>
      </c>
    </row>
    <row r="24" spans="1:8" ht="20.100000000000001" customHeight="1">
      <c r="A24" s="160">
        <v>360</v>
      </c>
      <c r="B24" s="161">
        <v>180</v>
      </c>
      <c r="C24" s="161">
        <v>315</v>
      </c>
      <c r="D24" s="161">
        <v>180</v>
      </c>
      <c r="E24" s="161">
        <v>155</v>
      </c>
      <c r="F24" s="161">
        <v>15</v>
      </c>
      <c r="G24" s="161">
        <v>30</v>
      </c>
      <c r="H24" s="162">
        <v>2.5</v>
      </c>
    </row>
    <row r="25" spans="1:8" ht="20.100000000000001" customHeight="1">
      <c r="A25" s="160">
        <v>480</v>
      </c>
      <c r="B25" s="161">
        <v>240</v>
      </c>
      <c r="C25" s="161">
        <v>415</v>
      </c>
      <c r="D25" s="161">
        <v>240</v>
      </c>
      <c r="E25" s="161">
        <v>210</v>
      </c>
      <c r="F25" s="161">
        <v>20</v>
      </c>
      <c r="G25" s="161">
        <v>30</v>
      </c>
      <c r="H25" s="162">
        <v>2.5</v>
      </c>
    </row>
    <row r="26" spans="1:8" ht="20.100000000000001" customHeight="1">
      <c r="A26" s="160">
        <v>720</v>
      </c>
      <c r="B26" s="161">
        <v>360</v>
      </c>
      <c r="C26" s="161">
        <v>630</v>
      </c>
      <c r="D26" s="161">
        <v>360</v>
      </c>
      <c r="E26" s="161">
        <v>310</v>
      </c>
      <c r="F26" s="161">
        <v>30</v>
      </c>
      <c r="G26" s="161">
        <v>30</v>
      </c>
      <c r="H26" s="162">
        <v>3.5</v>
      </c>
    </row>
    <row r="27" spans="1:8" ht="20.100000000000001" customHeight="1">
      <c r="A27" s="160">
        <v>960</v>
      </c>
      <c r="B27" s="161">
        <v>485</v>
      </c>
      <c r="C27" s="161">
        <v>840</v>
      </c>
      <c r="D27" s="179">
        <v>485</v>
      </c>
      <c r="E27" s="161">
        <v>420</v>
      </c>
      <c r="F27" s="161">
        <v>40</v>
      </c>
      <c r="G27" s="179">
        <v>60</v>
      </c>
      <c r="H27" s="180">
        <v>16</v>
      </c>
    </row>
    <row r="28" spans="1:8" ht="20.100000000000001" customHeight="1">
      <c r="A28" s="160">
        <v>1200</v>
      </c>
      <c r="B28" s="161">
        <v>600</v>
      </c>
      <c r="C28" s="161">
        <v>1015</v>
      </c>
      <c r="D28" s="161">
        <v>600</v>
      </c>
      <c r="E28" s="161">
        <v>520</v>
      </c>
      <c r="F28" s="161">
        <v>50</v>
      </c>
      <c r="G28" s="161">
        <v>100</v>
      </c>
      <c r="H28" s="162">
        <v>25</v>
      </c>
    </row>
    <row r="29" spans="1:8" ht="20.100000000000001" customHeight="1">
      <c r="A29" s="160">
        <v>1450</v>
      </c>
      <c r="B29" s="161">
        <v>730</v>
      </c>
      <c r="C29" s="161">
        <v>1250</v>
      </c>
      <c r="D29" s="161">
        <v>730</v>
      </c>
      <c r="E29" s="161">
        <v>630</v>
      </c>
      <c r="F29" s="161">
        <v>60</v>
      </c>
      <c r="G29" s="161">
        <v>100</v>
      </c>
      <c r="H29" s="162">
        <v>35</v>
      </c>
    </row>
    <row r="30" spans="1:8" ht="20.100000000000001" customHeight="1">
      <c r="A30" s="160">
        <v>1810</v>
      </c>
      <c r="B30" s="161">
        <v>910</v>
      </c>
      <c r="C30" s="161">
        <v>1550</v>
      </c>
      <c r="D30" s="161">
        <v>910</v>
      </c>
      <c r="E30" s="161">
        <v>780</v>
      </c>
      <c r="F30" s="161">
        <v>75</v>
      </c>
      <c r="G30" s="161">
        <v>100</v>
      </c>
      <c r="H30" s="162">
        <v>35</v>
      </c>
    </row>
    <row r="31" spans="1:8" ht="20.100000000000001" customHeight="1">
      <c r="A31" s="160">
        <v>2200</v>
      </c>
      <c r="B31" s="161">
        <v>1100</v>
      </c>
      <c r="C31" s="161">
        <v>1900</v>
      </c>
      <c r="D31" s="161">
        <v>1100</v>
      </c>
      <c r="E31" s="161">
        <v>940</v>
      </c>
      <c r="F31" s="161">
        <v>90</v>
      </c>
      <c r="G31" s="161">
        <v>200</v>
      </c>
      <c r="H31" s="162">
        <v>50</v>
      </c>
    </row>
    <row r="32" spans="1:8" ht="20.100000000000001" customHeight="1">
      <c r="A32" s="160">
        <v>2400</v>
      </c>
      <c r="B32" s="161">
        <v>1200</v>
      </c>
      <c r="C32" s="161">
        <v>2100</v>
      </c>
      <c r="D32" s="161">
        <v>1200</v>
      </c>
      <c r="E32" s="161">
        <v>1050</v>
      </c>
      <c r="F32" s="161">
        <v>100</v>
      </c>
      <c r="G32" s="161">
        <v>200</v>
      </c>
      <c r="H32" s="162">
        <v>50</v>
      </c>
    </row>
    <row r="33" spans="1:8" ht="20.100000000000001" customHeight="1">
      <c r="A33" s="160">
        <v>3000</v>
      </c>
      <c r="B33" s="161">
        <v>1500</v>
      </c>
      <c r="C33" s="161">
        <v>2600</v>
      </c>
      <c r="D33" s="161">
        <v>1500</v>
      </c>
      <c r="E33" s="161">
        <v>1300</v>
      </c>
      <c r="F33" s="161">
        <v>125</v>
      </c>
      <c r="G33" s="161">
        <v>200</v>
      </c>
      <c r="H33" s="162">
        <v>75</v>
      </c>
    </row>
    <row r="34" spans="1:8" ht="20.100000000000001" customHeight="1">
      <c r="A34" s="163">
        <v>3600</v>
      </c>
      <c r="B34" s="164">
        <v>1800</v>
      </c>
      <c r="C34" s="164">
        <v>3150</v>
      </c>
      <c r="D34" s="164">
        <v>1800</v>
      </c>
      <c r="E34" s="164">
        <v>1500</v>
      </c>
      <c r="F34" s="164">
        <v>150</v>
      </c>
      <c r="G34" s="164">
        <v>200</v>
      </c>
      <c r="H34" s="165">
        <v>95</v>
      </c>
    </row>
    <row r="35" spans="1:8" ht="20.100000000000001" customHeight="1">
      <c r="A35" s="18" t="s">
        <v>43</v>
      </c>
    </row>
  </sheetData>
  <mergeCells count="21">
    <mergeCell ref="A2:B2"/>
    <mergeCell ref="A9:B9"/>
    <mergeCell ref="A19:C19"/>
    <mergeCell ref="C3:E3"/>
    <mergeCell ref="C4:E4"/>
    <mergeCell ref="C5:E5"/>
    <mergeCell ref="C6:E6"/>
    <mergeCell ref="A3:B3"/>
    <mergeCell ref="A4:B4"/>
    <mergeCell ref="A5:B5"/>
    <mergeCell ref="A6:B6"/>
    <mergeCell ref="C10:D10"/>
    <mergeCell ref="G3:H3"/>
    <mergeCell ref="F13:G13"/>
    <mergeCell ref="F14:G14"/>
    <mergeCell ref="H20:H22"/>
    <mergeCell ref="A20:E20"/>
    <mergeCell ref="A21:B21"/>
    <mergeCell ref="C21:E21"/>
    <mergeCell ref="F20:F22"/>
    <mergeCell ref="G20:G22"/>
  </mergeCells>
  <phoneticPr fontId="1" type="noConversion"/>
  <printOptions horizontalCentered="1"/>
  <pageMargins left="0.43307086614173229" right="0.43307086614173229" top="0.6692913385826772" bottom="0.47244094488188981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O20"/>
  <sheetViews>
    <sheetView workbookViewId="0">
      <selection activeCell="K10" sqref="K10"/>
    </sheetView>
  </sheetViews>
  <sheetFormatPr defaultRowHeight="20.100000000000001" customHeight="1"/>
  <cols>
    <col min="11" max="13" width="5.7109375" customWidth="1"/>
    <col min="14" max="14" width="8.7109375" customWidth="1"/>
    <col min="15" max="20" width="5.7109375" customWidth="1"/>
  </cols>
  <sheetData>
    <row r="1" spans="1:15" ht="20.100000000000001" customHeight="1">
      <c r="A1" s="316" t="s">
        <v>105</v>
      </c>
      <c r="B1" s="317"/>
      <c r="C1" s="317"/>
      <c r="D1" s="317"/>
      <c r="E1" s="318"/>
    </row>
    <row r="2" spans="1:15" ht="20.100000000000001" customHeight="1">
      <c r="A2" s="18" t="s">
        <v>124</v>
      </c>
    </row>
    <row r="3" spans="1:15" ht="20.100000000000001" customHeight="1">
      <c r="A3" s="18" t="s">
        <v>103</v>
      </c>
    </row>
    <row r="4" spans="1:15" s="18" customFormat="1" ht="20.100000000000001" customHeight="1"/>
    <row r="5" spans="1:15" s="18" customFormat="1" ht="20.100000000000001" customHeight="1">
      <c r="B5" s="125" t="s">
        <v>125</v>
      </c>
      <c r="C5" s="125"/>
      <c r="D5" s="125"/>
      <c r="G5" s="322" t="s">
        <v>118</v>
      </c>
      <c r="H5" s="322"/>
    </row>
    <row r="6" spans="1:15" s="18" customFormat="1" ht="20.100000000000001" customHeight="1">
      <c r="B6" s="126">
        <v>750</v>
      </c>
      <c r="C6" s="125"/>
      <c r="D6" s="125"/>
      <c r="F6" s="274">
        <f>INT(B6/180)</f>
        <v>4</v>
      </c>
      <c r="G6" s="128">
        <f>F6*5</f>
        <v>20</v>
      </c>
      <c r="H6" s="129" t="s">
        <v>126</v>
      </c>
    </row>
    <row r="8" spans="1:15" ht="20.100000000000001" customHeight="1">
      <c r="A8" s="18" t="s">
        <v>104</v>
      </c>
    </row>
    <row r="9" spans="1:15" ht="20.100000000000001" customHeight="1">
      <c r="A9" s="18" t="s">
        <v>191</v>
      </c>
    </row>
    <row r="11" spans="1:15" ht="20.100000000000001" customHeight="1">
      <c r="A11" s="316" t="s">
        <v>106</v>
      </c>
      <c r="B11" s="317"/>
      <c r="C11" s="317"/>
      <c r="D11" s="318"/>
    </row>
    <row r="12" spans="1:15" ht="20.100000000000001" customHeight="1">
      <c r="A12" s="18" t="s">
        <v>107</v>
      </c>
    </row>
    <row r="13" spans="1:15" ht="20.100000000000001" customHeight="1">
      <c r="A13" s="18" t="s">
        <v>108</v>
      </c>
    </row>
    <row r="14" spans="1:15" ht="20.100000000000001" customHeight="1">
      <c r="A14" s="18" t="s">
        <v>109</v>
      </c>
      <c r="O14" s="109"/>
    </row>
    <row r="16" spans="1:15" ht="20.100000000000001" customHeight="1">
      <c r="B16" s="130" t="s">
        <v>127</v>
      </c>
      <c r="C16" s="127" t="s">
        <v>128</v>
      </c>
      <c r="E16" s="131"/>
      <c r="G16" s="322" t="s">
        <v>118</v>
      </c>
      <c r="H16" s="322"/>
      <c r="J16" s="167" t="s">
        <v>169</v>
      </c>
    </row>
    <row r="17" spans="1:11" ht="20.100000000000001" customHeight="1">
      <c r="B17" s="126">
        <v>750</v>
      </c>
      <c r="C17" s="132">
        <v>22900</v>
      </c>
      <c r="D17" s="18"/>
      <c r="E17" s="131"/>
      <c r="G17" s="128">
        <f>((B17*1000)/(1.732*C17)*1.25)</f>
        <v>23.63675786883427</v>
      </c>
      <c r="H17" s="129" t="s">
        <v>126</v>
      </c>
      <c r="J17" s="167" t="s">
        <v>170</v>
      </c>
    </row>
    <row r="18" spans="1:11" s="18" customFormat="1" ht="20.100000000000001" customHeight="1">
      <c r="B18" s="126">
        <v>750</v>
      </c>
      <c r="C18" s="132">
        <v>6600</v>
      </c>
      <c r="E18" s="131"/>
      <c r="G18" s="128">
        <f>((B18*1000)/(1.732*C18)*1.25)</f>
        <v>82.012387150955277</v>
      </c>
      <c r="H18" s="129" t="s">
        <v>126</v>
      </c>
      <c r="J18" s="167" t="s">
        <v>171</v>
      </c>
    </row>
    <row r="19" spans="1:11" s="18" customFormat="1" ht="20.100000000000001" customHeight="1"/>
    <row r="20" spans="1:11" ht="20.100000000000001" customHeight="1">
      <c r="A20" s="319" t="s">
        <v>116</v>
      </c>
      <c r="B20" s="320"/>
      <c r="C20" s="320"/>
      <c r="D20" s="320"/>
      <c r="E20" s="320"/>
      <c r="F20" s="320"/>
      <c r="G20" s="320"/>
      <c r="H20" s="320"/>
      <c r="I20" s="320"/>
      <c r="J20" s="320"/>
      <c r="K20" s="321"/>
    </row>
  </sheetData>
  <mergeCells count="5">
    <mergeCell ref="A1:E1"/>
    <mergeCell ref="A11:D11"/>
    <mergeCell ref="A20:K20"/>
    <mergeCell ref="G5:H5"/>
    <mergeCell ref="G16:H16"/>
  </mergeCells>
  <phoneticPr fontId="1" type="noConversion"/>
  <pageMargins left="0.43307086614173229" right="0.33" top="0.74803149606299213" bottom="0.74803149606299213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2:I32"/>
  <sheetViews>
    <sheetView workbookViewId="0">
      <selection activeCell="I25" sqref="I25"/>
    </sheetView>
  </sheetViews>
  <sheetFormatPr defaultRowHeight="20.100000000000001" customHeight="1"/>
  <cols>
    <col min="1" max="16384" width="9.140625" style="18"/>
  </cols>
  <sheetData>
    <row r="2" spans="1:8" ht="20.100000000000001" customHeight="1">
      <c r="A2" s="316" t="s">
        <v>110</v>
      </c>
      <c r="B2" s="317"/>
      <c r="C2" s="317"/>
      <c r="D2" s="318"/>
      <c r="E2" s="110"/>
    </row>
    <row r="3" spans="1:8" ht="20.100000000000001" customHeight="1">
      <c r="A3" s="18" t="s">
        <v>113</v>
      </c>
    </row>
    <row r="4" spans="1:8" ht="20.100000000000001" customHeight="1">
      <c r="A4" s="18" t="s">
        <v>146</v>
      </c>
    </row>
    <row r="6" spans="1:8" ht="20.100000000000001" customHeight="1">
      <c r="B6" s="125" t="s">
        <v>117</v>
      </c>
      <c r="C6" s="125"/>
      <c r="D6" s="125"/>
      <c r="E6" s="125"/>
      <c r="G6" s="322" t="s">
        <v>118</v>
      </c>
      <c r="H6" s="322"/>
    </row>
    <row r="7" spans="1:8" ht="20.100000000000001" customHeight="1">
      <c r="B7" s="150">
        <v>1000</v>
      </c>
      <c r="C7" s="125"/>
      <c r="D7" s="125"/>
      <c r="E7" s="125"/>
      <c r="G7" s="148">
        <f>(B7*0.052)</f>
        <v>52</v>
      </c>
      <c r="H7" s="145" t="s">
        <v>144</v>
      </c>
    </row>
    <row r="8" spans="1:8" ht="20.100000000000001" customHeight="1">
      <c r="B8" s="150">
        <v>2500</v>
      </c>
      <c r="G8" s="149">
        <f>(B8*0.052)</f>
        <v>130</v>
      </c>
      <c r="H8" s="136" t="s">
        <v>145</v>
      </c>
    </row>
    <row r="10" spans="1:8" ht="20.100000000000001" customHeight="1">
      <c r="A10" s="316" t="s">
        <v>111</v>
      </c>
      <c r="B10" s="317"/>
      <c r="C10" s="317"/>
      <c r="D10" s="317"/>
      <c r="E10" s="318"/>
    </row>
    <row r="11" spans="1:8" ht="20.100000000000001" customHeight="1">
      <c r="A11" s="18" t="s">
        <v>112</v>
      </c>
    </row>
    <row r="12" spans="1:8" ht="20.100000000000001" customHeight="1">
      <c r="A12" s="18" t="s">
        <v>147</v>
      </c>
    </row>
    <row r="13" spans="1:8" ht="20.100000000000001" customHeight="1">
      <c r="A13" s="18" t="s">
        <v>148</v>
      </c>
    </row>
    <row r="15" spans="1:8" ht="20.100000000000001" customHeight="1">
      <c r="B15" s="125" t="s">
        <v>119</v>
      </c>
      <c r="C15" s="125" t="s">
        <v>120</v>
      </c>
      <c r="G15" s="322" t="s">
        <v>118</v>
      </c>
      <c r="H15" s="322"/>
    </row>
    <row r="16" spans="1:8" ht="20.100000000000001" customHeight="1">
      <c r="B16" s="126">
        <v>750</v>
      </c>
      <c r="C16" s="126">
        <v>380</v>
      </c>
      <c r="G16" s="148">
        <f>((B16*1000)/(1.732*C16)*0.052)</f>
        <v>59.256107937279687</v>
      </c>
      <c r="H16" s="145" t="s">
        <v>145</v>
      </c>
    </row>
    <row r="17" spans="1:9" ht="20.100000000000001" customHeight="1">
      <c r="B17" s="150">
        <v>1000</v>
      </c>
      <c r="C17" s="126">
        <v>380</v>
      </c>
      <c r="G17" s="149">
        <f>((B17*1000)/(1.732*C17)*0.052)</f>
        <v>79.008143916372916</v>
      </c>
      <c r="H17" s="136" t="s">
        <v>145</v>
      </c>
    </row>
    <row r="19" spans="1:9" ht="20.100000000000001" customHeight="1">
      <c r="A19" s="316" t="s">
        <v>187</v>
      </c>
      <c r="B19" s="317"/>
      <c r="C19" s="318"/>
    </row>
    <row r="20" spans="1:9" ht="20.100000000000001" customHeight="1">
      <c r="A20" s="18" t="s">
        <v>114</v>
      </c>
    </row>
    <row r="21" spans="1:9" ht="20.100000000000001" customHeight="1">
      <c r="A21" s="18" t="s">
        <v>149</v>
      </c>
    </row>
    <row r="22" spans="1:9" ht="20.100000000000001" customHeight="1">
      <c r="A22" s="18" t="s">
        <v>188</v>
      </c>
    </row>
    <row r="24" spans="1:9" ht="20.100000000000001" customHeight="1">
      <c r="B24" s="125" t="s">
        <v>121</v>
      </c>
      <c r="C24" s="125" t="s">
        <v>122</v>
      </c>
      <c r="D24" s="125" t="s">
        <v>123</v>
      </c>
      <c r="G24" s="322" t="s">
        <v>189</v>
      </c>
      <c r="H24" s="322"/>
      <c r="I24" s="199" t="s">
        <v>190</v>
      </c>
    </row>
    <row r="25" spans="1:9" ht="20.100000000000001" customHeight="1">
      <c r="B25" s="126">
        <v>200</v>
      </c>
      <c r="C25" s="126">
        <v>100</v>
      </c>
      <c r="D25" s="126">
        <v>35</v>
      </c>
      <c r="G25" s="146">
        <f>(B25*C25*17.8)/(D25*1000)</f>
        <v>10.171428571428571</v>
      </c>
      <c r="H25" s="145" t="s">
        <v>128</v>
      </c>
      <c r="I25" s="206">
        <f>((G25/220)*100)</f>
        <v>4.6233766233766227</v>
      </c>
    </row>
    <row r="26" spans="1:9" ht="20.100000000000001" customHeight="1">
      <c r="B26" s="126">
        <v>200</v>
      </c>
      <c r="C26" s="126">
        <v>100</v>
      </c>
      <c r="D26" s="126">
        <v>70</v>
      </c>
      <c r="G26" s="147">
        <f>(B26*C26*17.8)/(D26*1000)</f>
        <v>5.0857142857142854</v>
      </c>
      <c r="H26" s="136" t="s">
        <v>128</v>
      </c>
      <c r="I26" s="206">
        <f>((G26/220)*100)</f>
        <v>2.3116883116883113</v>
      </c>
    </row>
    <row r="28" spans="1:9" ht="20.100000000000001" customHeight="1">
      <c r="A28" s="326" t="s">
        <v>143</v>
      </c>
      <c r="B28" s="327"/>
      <c r="C28" s="327"/>
      <c r="D28" s="327"/>
      <c r="E28" s="328"/>
    </row>
    <row r="29" spans="1:9" ht="20.100000000000001" customHeight="1">
      <c r="A29" s="329" t="s">
        <v>138</v>
      </c>
      <c r="B29" s="330"/>
      <c r="C29" s="330"/>
      <c r="D29" s="330"/>
      <c r="E29" s="331"/>
    </row>
    <row r="30" spans="1:9" ht="20.100000000000001" customHeight="1">
      <c r="A30" s="329" t="s">
        <v>139</v>
      </c>
      <c r="B30" s="330"/>
      <c r="C30" s="330"/>
      <c r="D30" s="330"/>
      <c r="E30" s="331"/>
    </row>
    <row r="31" spans="1:9" ht="20.100000000000001" customHeight="1">
      <c r="A31" s="329" t="s">
        <v>140</v>
      </c>
      <c r="B31" s="330"/>
      <c r="C31" s="330"/>
      <c r="D31" s="330"/>
      <c r="E31" s="331"/>
    </row>
    <row r="32" spans="1:9" ht="20.100000000000001" customHeight="1">
      <c r="A32" s="323" t="s">
        <v>141</v>
      </c>
      <c r="B32" s="324"/>
      <c r="C32" s="324"/>
      <c r="D32" s="324"/>
      <c r="E32" s="325"/>
    </row>
  </sheetData>
  <mergeCells count="11">
    <mergeCell ref="A2:D2"/>
    <mergeCell ref="A10:E10"/>
    <mergeCell ref="A19:C19"/>
    <mergeCell ref="G6:H6"/>
    <mergeCell ref="G15:H15"/>
    <mergeCell ref="A32:E32"/>
    <mergeCell ref="G24:H24"/>
    <mergeCell ref="A28:E28"/>
    <mergeCell ref="A29:E29"/>
    <mergeCell ref="A30:E30"/>
    <mergeCell ref="A31:E3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2:N141"/>
  <sheetViews>
    <sheetView workbookViewId="0">
      <selection activeCell="A87" sqref="A87:A90"/>
    </sheetView>
  </sheetViews>
  <sheetFormatPr defaultRowHeight="18" customHeight="1"/>
  <cols>
    <col min="1" max="16384" width="9.140625" style="19"/>
  </cols>
  <sheetData>
    <row r="2" spans="1:10" ht="18" customHeight="1">
      <c r="A2" s="213" t="s">
        <v>192</v>
      </c>
      <c r="B2" s="214"/>
      <c r="C2" s="214"/>
      <c r="I2" s="213" t="s">
        <v>193</v>
      </c>
      <c r="J2" s="214"/>
    </row>
    <row r="3" spans="1:10" ht="18" customHeight="1">
      <c r="A3" s="19" t="s">
        <v>194</v>
      </c>
      <c r="I3" s="210" t="s">
        <v>195</v>
      </c>
      <c r="J3" s="212" t="s">
        <v>196</v>
      </c>
    </row>
    <row r="4" spans="1:10" ht="18" customHeight="1">
      <c r="A4" s="210" t="s">
        <v>197</v>
      </c>
      <c r="B4" s="212" t="s">
        <v>198</v>
      </c>
      <c r="I4" s="20">
        <v>1.5</v>
      </c>
      <c r="J4" s="207">
        <v>1.5</v>
      </c>
    </row>
    <row r="5" spans="1:10" ht="18" customHeight="1">
      <c r="A5" s="20">
        <v>4</v>
      </c>
      <c r="B5" s="207">
        <v>33</v>
      </c>
      <c r="I5" s="20">
        <v>2.5</v>
      </c>
      <c r="J5" s="207">
        <v>2.5</v>
      </c>
    </row>
    <row r="6" spans="1:10" ht="18" customHeight="1">
      <c r="A6" s="20">
        <v>6</v>
      </c>
      <c r="B6" s="207">
        <v>42</v>
      </c>
      <c r="I6" s="20">
        <v>4</v>
      </c>
      <c r="J6" s="207">
        <v>4</v>
      </c>
    </row>
    <row r="7" spans="1:10" ht="18" customHeight="1">
      <c r="A7" s="20">
        <v>10</v>
      </c>
      <c r="B7" s="207">
        <v>59</v>
      </c>
      <c r="I7" s="20">
        <v>6</v>
      </c>
      <c r="J7" s="207">
        <v>6</v>
      </c>
    </row>
    <row r="8" spans="1:10" ht="18" customHeight="1">
      <c r="A8" s="20">
        <v>16</v>
      </c>
      <c r="B8" s="207">
        <v>78</v>
      </c>
      <c r="I8" s="20">
        <v>10</v>
      </c>
      <c r="J8" s="207">
        <v>10</v>
      </c>
    </row>
    <row r="9" spans="1:10" ht="18" customHeight="1">
      <c r="A9" s="20">
        <v>25</v>
      </c>
      <c r="B9" s="207">
        <v>99</v>
      </c>
      <c r="I9" s="20">
        <v>16</v>
      </c>
      <c r="J9" s="207">
        <v>16</v>
      </c>
    </row>
    <row r="10" spans="1:10" ht="18" customHeight="1">
      <c r="A10" s="20">
        <v>35</v>
      </c>
      <c r="B10" s="207">
        <v>123</v>
      </c>
      <c r="I10" s="20">
        <v>25</v>
      </c>
      <c r="J10" s="207">
        <v>16</v>
      </c>
    </row>
    <row r="11" spans="1:10" ht="18" customHeight="1">
      <c r="A11" s="20">
        <v>50</v>
      </c>
      <c r="B11" s="207">
        <v>168</v>
      </c>
      <c r="I11" s="20">
        <v>35</v>
      </c>
      <c r="J11" s="207">
        <v>16</v>
      </c>
    </row>
    <row r="12" spans="1:10" ht="18" customHeight="1">
      <c r="A12" s="20">
        <v>70</v>
      </c>
      <c r="B12" s="207">
        <v>218</v>
      </c>
      <c r="I12" s="20">
        <v>50</v>
      </c>
      <c r="J12" s="207">
        <v>25</v>
      </c>
    </row>
    <row r="13" spans="1:10" ht="18" customHeight="1">
      <c r="A13" s="20">
        <v>95</v>
      </c>
      <c r="B13" s="207">
        <v>267</v>
      </c>
      <c r="I13" s="20">
        <v>70</v>
      </c>
      <c r="J13" s="207">
        <v>35</v>
      </c>
    </row>
    <row r="14" spans="1:10" ht="18" customHeight="1">
      <c r="A14" s="20">
        <v>120</v>
      </c>
      <c r="B14" s="207">
        <v>312</v>
      </c>
      <c r="I14" s="20">
        <v>95</v>
      </c>
      <c r="J14" s="207">
        <v>50</v>
      </c>
    </row>
    <row r="15" spans="1:10" ht="18" customHeight="1">
      <c r="A15" s="20">
        <v>150</v>
      </c>
      <c r="B15" s="207">
        <v>362</v>
      </c>
      <c r="I15" s="20">
        <v>120</v>
      </c>
      <c r="J15" s="207">
        <v>70</v>
      </c>
    </row>
    <row r="16" spans="1:10" ht="18" customHeight="1">
      <c r="A16" s="20">
        <v>185</v>
      </c>
      <c r="B16" s="207">
        <v>416</v>
      </c>
      <c r="I16" s="20">
        <v>150</v>
      </c>
      <c r="J16" s="207">
        <v>95</v>
      </c>
    </row>
    <row r="17" spans="1:14" ht="18" customHeight="1">
      <c r="A17" s="20">
        <v>240</v>
      </c>
      <c r="B17" s="207">
        <v>495</v>
      </c>
      <c r="I17" s="20">
        <v>185</v>
      </c>
      <c r="J17" s="207">
        <v>95</v>
      </c>
    </row>
    <row r="18" spans="1:14" ht="18" customHeight="1">
      <c r="A18" s="20">
        <v>300</v>
      </c>
      <c r="B18" s="207">
        <v>574</v>
      </c>
      <c r="I18" s="20">
        <v>240</v>
      </c>
      <c r="J18" s="207">
        <v>120</v>
      </c>
    </row>
    <row r="19" spans="1:14" ht="18" customHeight="1">
      <c r="A19" s="20">
        <v>400</v>
      </c>
      <c r="B19" s="207">
        <v>652</v>
      </c>
      <c r="I19" s="20">
        <v>300</v>
      </c>
      <c r="J19" s="207">
        <v>150</v>
      </c>
    </row>
    <row r="20" spans="1:14" ht="18" customHeight="1">
      <c r="A20" s="20">
        <v>500</v>
      </c>
      <c r="B20" s="207">
        <v>750</v>
      </c>
      <c r="I20" s="20">
        <v>400</v>
      </c>
      <c r="J20" s="207">
        <v>240</v>
      </c>
    </row>
    <row r="21" spans="1:14" ht="18" customHeight="1">
      <c r="A21" s="209">
        <v>630</v>
      </c>
      <c r="B21" s="208">
        <v>863</v>
      </c>
      <c r="I21" s="20">
        <v>500</v>
      </c>
      <c r="J21" s="207">
        <v>300</v>
      </c>
    </row>
    <row r="22" spans="1:14" ht="18" customHeight="1">
      <c r="I22" s="209">
        <v>630</v>
      </c>
      <c r="J22" s="208">
        <v>300</v>
      </c>
    </row>
    <row r="24" spans="1:14" ht="18" customHeight="1">
      <c r="A24" s="215" t="s">
        <v>199</v>
      </c>
      <c r="B24" s="214"/>
      <c r="G24" s="215" t="s">
        <v>200</v>
      </c>
      <c r="H24" s="214"/>
      <c r="I24" s="214"/>
      <c r="M24" s="215" t="s">
        <v>201</v>
      </c>
      <c r="N24" s="214"/>
    </row>
    <row r="25" spans="1:14" ht="18" customHeight="1">
      <c r="A25" s="210" t="s">
        <v>197</v>
      </c>
      <c r="B25" s="211" t="s">
        <v>202</v>
      </c>
      <c r="C25" s="211" t="s">
        <v>203</v>
      </c>
      <c r="D25" s="211" t="s">
        <v>204</v>
      </c>
      <c r="E25" s="212" t="s">
        <v>205</v>
      </c>
      <c r="G25" s="210" t="s">
        <v>197</v>
      </c>
      <c r="H25" s="211" t="s">
        <v>202</v>
      </c>
      <c r="I25" s="211" t="s">
        <v>203</v>
      </c>
      <c r="J25" s="211" t="s">
        <v>204</v>
      </c>
      <c r="K25" s="212" t="s">
        <v>205</v>
      </c>
      <c r="M25" s="210" t="s">
        <v>197</v>
      </c>
      <c r="N25" s="212" t="s">
        <v>202</v>
      </c>
    </row>
    <row r="26" spans="1:14" ht="18" customHeight="1">
      <c r="A26" s="270">
        <v>1.5</v>
      </c>
      <c r="B26" s="216">
        <v>6.3</v>
      </c>
      <c r="C26" s="216">
        <v>11</v>
      </c>
      <c r="D26" s="216">
        <v>11.5</v>
      </c>
      <c r="E26" s="217">
        <v>12.5</v>
      </c>
      <c r="G26" s="270">
        <v>1.5</v>
      </c>
      <c r="H26" s="218">
        <v>8.5</v>
      </c>
      <c r="I26" s="218">
        <v>14</v>
      </c>
      <c r="J26" s="218">
        <v>15</v>
      </c>
      <c r="K26" s="219">
        <v>16</v>
      </c>
      <c r="M26" s="270">
        <v>1.5</v>
      </c>
      <c r="N26" s="220">
        <v>6.5</v>
      </c>
    </row>
    <row r="27" spans="1:14" ht="18" customHeight="1">
      <c r="A27" s="270">
        <v>2.5</v>
      </c>
      <c r="B27" s="216">
        <v>6.7</v>
      </c>
      <c r="C27" s="216">
        <v>12</v>
      </c>
      <c r="D27" s="216">
        <v>12.5</v>
      </c>
      <c r="E27" s="217">
        <v>13.5</v>
      </c>
      <c r="G27" s="270">
        <v>2.5</v>
      </c>
      <c r="H27" s="218">
        <v>9</v>
      </c>
      <c r="I27" s="218">
        <v>15</v>
      </c>
      <c r="J27" s="218">
        <v>16</v>
      </c>
      <c r="K27" s="219">
        <v>17</v>
      </c>
      <c r="M27" s="270">
        <v>2.5</v>
      </c>
      <c r="N27" s="220">
        <v>7</v>
      </c>
    </row>
    <row r="28" spans="1:14" ht="18" customHeight="1">
      <c r="A28" s="270">
        <v>4</v>
      </c>
      <c r="B28" s="216">
        <v>7.2</v>
      </c>
      <c r="C28" s="216">
        <v>13</v>
      </c>
      <c r="D28" s="216">
        <v>13.5</v>
      </c>
      <c r="E28" s="217">
        <v>14.5</v>
      </c>
      <c r="G28" s="270">
        <v>4</v>
      </c>
      <c r="H28" s="218">
        <v>9.5</v>
      </c>
      <c r="I28" s="218">
        <v>16</v>
      </c>
      <c r="J28" s="218">
        <v>17</v>
      </c>
      <c r="K28" s="219">
        <v>18.5</v>
      </c>
      <c r="M28" s="270">
        <v>4</v>
      </c>
      <c r="N28" s="220">
        <v>8</v>
      </c>
    </row>
    <row r="29" spans="1:14" ht="18" customHeight="1">
      <c r="A29" s="270">
        <v>6</v>
      </c>
      <c r="B29" s="216">
        <v>7.8</v>
      </c>
      <c r="C29" s="216">
        <v>14</v>
      </c>
      <c r="D29" s="216">
        <v>14.5</v>
      </c>
      <c r="E29" s="217">
        <v>16</v>
      </c>
      <c r="G29" s="270">
        <v>6</v>
      </c>
      <c r="H29" s="218">
        <v>10</v>
      </c>
      <c r="I29" s="218">
        <v>17.5</v>
      </c>
      <c r="J29" s="218">
        <v>18.5</v>
      </c>
      <c r="K29" s="219">
        <v>20</v>
      </c>
      <c r="M29" s="270">
        <v>6</v>
      </c>
      <c r="N29" s="220">
        <v>8.5</v>
      </c>
    </row>
    <row r="30" spans="1:14" ht="18" customHeight="1">
      <c r="A30" s="270">
        <v>10</v>
      </c>
      <c r="B30" s="216">
        <v>9.4</v>
      </c>
      <c r="C30" s="216">
        <v>17</v>
      </c>
      <c r="D30" s="216">
        <v>18</v>
      </c>
      <c r="E30" s="217">
        <v>20</v>
      </c>
      <c r="G30" s="270">
        <v>10</v>
      </c>
      <c r="H30" s="218">
        <v>11</v>
      </c>
      <c r="I30" s="218">
        <v>19.5</v>
      </c>
      <c r="J30" s="218">
        <v>20.5</v>
      </c>
      <c r="K30" s="219">
        <v>22.5</v>
      </c>
      <c r="M30" s="270">
        <v>10</v>
      </c>
      <c r="N30" s="220">
        <v>9.5</v>
      </c>
    </row>
    <row r="31" spans="1:14" ht="18" customHeight="1">
      <c r="A31" s="270">
        <v>16</v>
      </c>
      <c r="B31" s="216">
        <v>10</v>
      </c>
      <c r="C31" s="216">
        <v>18.5</v>
      </c>
      <c r="D31" s="216">
        <v>19.5</v>
      </c>
      <c r="E31" s="217">
        <v>22</v>
      </c>
      <c r="G31" s="270">
        <v>16</v>
      </c>
      <c r="H31" s="218">
        <v>12</v>
      </c>
      <c r="I31" s="218">
        <v>21</v>
      </c>
      <c r="J31" s="218">
        <v>22</v>
      </c>
      <c r="K31" s="219">
        <v>24.5</v>
      </c>
      <c r="M31" s="270">
        <v>16</v>
      </c>
      <c r="N31" s="220">
        <v>10</v>
      </c>
    </row>
    <row r="32" spans="1:14" ht="18" customHeight="1">
      <c r="A32" s="270">
        <v>25</v>
      </c>
      <c r="B32" s="216">
        <v>12</v>
      </c>
      <c r="C32" s="216">
        <v>22</v>
      </c>
      <c r="D32" s="216">
        <v>23</v>
      </c>
      <c r="E32" s="217">
        <v>26</v>
      </c>
      <c r="G32" s="270">
        <v>25</v>
      </c>
      <c r="H32" s="218">
        <v>13.5</v>
      </c>
      <c r="I32" s="218">
        <v>24.5</v>
      </c>
      <c r="J32" s="218">
        <v>26</v>
      </c>
      <c r="K32" s="219">
        <v>28.5</v>
      </c>
      <c r="M32" s="270">
        <v>25</v>
      </c>
      <c r="N32" s="220">
        <v>12</v>
      </c>
    </row>
    <row r="33" spans="1:14" ht="18" customHeight="1">
      <c r="A33" s="270">
        <v>35</v>
      </c>
      <c r="B33" s="216">
        <v>13</v>
      </c>
      <c r="C33" s="216">
        <v>24</v>
      </c>
      <c r="D33" s="216">
        <v>25</v>
      </c>
      <c r="E33" s="217">
        <v>28</v>
      </c>
      <c r="G33" s="270">
        <v>35</v>
      </c>
      <c r="H33" s="218">
        <v>15</v>
      </c>
      <c r="I33" s="218">
        <v>26.5</v>
      </c>
      <c r="J33" s="218">
        <v>28.5</v>
      </c>
      <c r="K33" s="219">
        <v>31.5</v>
      </c>
      <c r="M33" s="270">
        <v>35</v>
      </c>
      <c r="N33" s="220">
        <v>13</v>
      </c>
    </row>
    <row r="34" spans="1:14" ht="18" customHeight="1">
      <c r="A34" s="270">
        <v>50</v>
      </c>
      <c r="B34" s="216">
        <v>14.5</v>
      </c>
      <c r="C34" s="216">
        <v>27</v>
      </c>
      <c r="D34" s="216">
        <v>29</v>
      </c>
      <c r="E34" s="217">
        <v>31</v>
      </c>
      <c r="G34" s="270">
        <v>50</v>
      </c>
      <c r="H34" s="218">
        <v>16.5</v>
      </c>
      <c r="I34" s="218">
        <v>30</v>
      </c>
      <c r="J34" s="218">
        <v>32</v>
      </c>
      <c r="K34" s="219">
        <v>35.5</v>
      </c>
      <c r="M34" s="270">
        <v>50</v>
      </c>
      <c r="N34" s="220">
        <v>14.5</v>
      </c>
    </row>
    <row r="35" spans="1:14" ht="18" customHeight="1">
      <c r="A35" s="270">
        <v>70</v>
      </c>
      <c r="B35" s="216">
        <v>16</v>
      </c>
      <c r="C35" s="216">
        <v>31</v>
      </c>
      <c r="D35" s="216">
        <v>33</v>
      </c>
      <c r="E35" s="217">
        <v>36</v>
      </c>
      <c r="G35" s="270">
        <v>70</v>
      </c>
      <c r="H35" s="218">
        <v>18.5</v>
      </c>
      <c r="I35" s="218">
        <v>34.5</v>
      </c>
      <c r="J35" s="218">
        <v>37</v>
      </c>
      <c r="K35" s="219">
        <v>41</v>
      </c>
      <c r="M35" s="270">
        <v>70</v>
      </c>
      <c r="N35" s="220">
        <v>16</v>
      </c>
    </row>
    <row r="36" spans="1:14" ht="18" customHeight="1">
      <c r="A36" s="270">
        <v>95</v>
      </c>
      <c r="B36" s="216">
        <v>18.5</v>
      </c>
      <c r="C36" s="216">
        <v>35</v>
      </c>
      <c r="D36" s="216">
        <v>37</v>
      </c>
      <c r="E36" s="217">
        <v>41</v>
      </c>
      <c r="G36" s="270">
        <v>95</v>
      </c>
      <c r="H36" s="218">
        <v>20.5</v>
      </c>
      <c r="I36" s="218">
        <v>38</v>
      </c>
      <c r="J36" s="218">
        <v>41</v>
      </c>
      <c r="K36" s="219">
        <v>45.5</v>
      </c>
      <c r="M36" s="270">
        <v>95</v>
      </c>
      <c r="N36" s="220">
        <v>18.5</v>
      </c>
    </row>
    <row r="37" spans="1:14" ht="18" customHeight="1">
      <c r="A37" s="270">
        <v>120</v>
      </c>
      <c r="B37" s="216">
        <v>20</v>
      </c>
      <c r="C37" s="216">
        <v>38</v>
      </c>
      <c r="D37" s="216">
        <v>41</v>
      </c>
      <c r="E37" s="217">
        <v>46</v>
      </c>
      <c r="G37" s="270">
        <v>120</v>
      </c>
      <c r="H37" s="218">
        <v>22.5</v>
      </c>
      <c r="I37" s="218">
        <v>42</v>
      </c>
      <c r="J37" s="218">
        <v>45.5</v>
      </c>
      <c r="K37" s="219">
        <v>50.5</v>
      </c>
      <c r="M37" s="270">
        <v>120</v>
      </c>
      <c r="N37" s="220">
        <v>20</v>
      </c>
    </row>
    <row r="38" spans="1:14" ht="18" customHeight="1">
      <c r="A38" s="270">
        <v>150</v>
      </c>
      <c r="B38" s="216">
        <v>22</v>
      </c>
      <c r="C38" s="216">
        <v>43</v>
      </c>
      <c r="D38" s="216">
        <v>46</v>
      </c>
      <c r="E38" s="217">
        <v>51</v>
      </c>
      <c r="G38" s="270">
        <v>150</v>
      </c>
      <c r="H38" s="218">
        <v>25</v>
      </c>
      <c r="I38" s="218">
        <v>46.5</v>
      </c>
      <c r="J38" s="218">
        <v>50.5</v>
      </c>
      <c r="K38" s="219">
        <v>56</v>
      </c>
      <c r="M38" s="271">
        <v>150</v>
      </c>
      <c r="N38" s="221">
        <v>22</v>
      </c>
    </row>
    <row r="39" spans="1:14" ht="18" customHeight="1">
      <c r="A39" s="270">
        <v>185</v>
      </c>
      <c r="B39" s="216">
        <v>24</v>
      </c>
      <c r="C39" s="216">
        <v>47</v>
      </c>
      <c r="D39" s="216">
        <v>50</v>
      </c>
      <c r="E39" s="217">
        <v>56</v>
      </c>
      <c r="G39" s="270">
        <v>185</v>
      </c>
      <c r="H39" s="218">
        <v>27</v>
      </c>
      <c r="I39" s="218">
        <v>51</v>
      </c>
      <c r="J39" s="218">
        <v>55.5</v>
      </c>
      <c r="K39" s="219">
        <v>61.5</v>
      </c>
    </row>
    <row r="40" spans="1:14" ht="18" customHeight="1">
      <c r="A40" s="270">
        <v>240</v>
      </c>
      <c r="B40" s="216">
        <v>27</v>
      </c>
      <c r="C40" s="216">
        <v>53</v>
      </c>
      <c r="D40" s="216">
        <v>57</v>
      </c>
      <c r="E40" s="217">
        <v>63</v>
      </c>
      <c r="G40" s="270">
        <v>240</v>
      </c>
      <c r="H40" s="218">
        <v>30</v>
      </c>
      <c r="I40" s="218">
        <v>57.5</v>
      </c>
      <c r="J40" s="218">
        <v>62</v>
      </c>
      <c r="K40" s="219">
        <v>69</v>
      </c>
    </row>
    <row r="41" spans="1:14" ht="18" customHeight="1">
      <c r="A41" s="270">
        <v>300</v>
      </c>
      <c r="B41" s="216">
        <v>30</v>
      </c>
      <c r="C41" s="216">
        <v>58</v>
      </c>
      <c r="D41" s="216">
        <v>62</v>
      </c>
      <c r="E41" s="217">
        <v>70</v>
      </c>
      <c r="G41" s="270">
        <v>300</v>
      </c>
      <c r="H41" s="218">
        <v>33</v>
      </c>
      <c r="I41" s="218">
        <v>63</v>
      </c>
      <c r="J41" s="218">
        <v>68</v>
      </c>
      <c r="K41" s="219">
        <v>76.2</v>
      </c>
    </row>
    <row r="42" spans="1:14" ht="18" customHeight="1">
      <c r="A42" s="270">
        <v>400</v>
      </c>
      <c r="B42" s="216">
        <v>34</v>
      </c>
      <c r="C42" s="216"/>
      <c r="D42" s="216"/>
      <c r="E42" s="217"/>
      <c r="G42" s="270">
        <v>400</v>
      </c>
      <c r="H42" s="218">
        <v>36.5</v>
      </c>
      <c r="I42" s="218"/>
      <c r="J42" s="218"/>
      <c r="K42" s="219"/>
    </row>
    <row r="43" spans="1:14" ht="18" customHeight="1">
      <c r="A43" s="270">
        <v>500</v>
      </c>
      <c r="B43" s="216">
        <v>37</v>
      </c>
      <c r="C43" s="216"/>
      <c r="D43" s="216"/>
      <c r="E43" s="217"/>
      <c r="G43" s="270">
        <v>500</v>
      </c>
      <c r="H43" s="218">
        <v>41</v>
      </c>
      <c r="I43" s="218"/>
      <c r="J43" s="218"/>
      <c r="K43" s="219"/>
    </row>
    <row r="44" spans="1:14" ht="18" customHeight="1">
      <c r="A44" s="271">
        <v>630</v>
      </c>
      <c r="B44" s="222">
        <v>42</v>
      </c>
      <c r="C44" s="222"/>
      <c r="D44" s="222"/>
      <c r="E44" s="223"/>
      <c r="G44" s="271">
        <v>630</v>
      </c>
      <c r="H44" s="224">
        <v>46</v>
      </c>
      <c r="I44" s="224"/>
      <c r="J44" s="224"/>
      <c r="K44" s="225"/>
    </row>
    <row r="45" spans="1:14" ht="18" customHeight="1">
      <c r="A45" s="226"/>
      <c r="B45" s="226"/>
      <c r="C45" s="226"/>
      <c r="D45" s="226"/>
      <c r="E45" s="226"/>
    </row>
    <row r="46" spans="1:14" ht="18" customHeight="1">
      <c r="A46" s="226"/>
      <c r="B46" s="226"/>
      <c r="C46" s="226"/>
      <c r="D46" s="226"/>
      <c r="E46" s="226"/>
    </row>
    <row r="47" spans="1:14" ht="18" customHeight="1">
      <c r="A47" s="215" t="s">
        <v>206</v>
      </c>
      <c r="B47" s="227"/>
      <c r="C47" s="227"/>
      <c r="D47" s="226"/>
      <c r="E47" s="226"/>
      <c r="G47" s="215" t="s">
        <v>207</v>
      </c>
      <c r="H47" s="214"/>
      <c r="I47" s="214"/>
      <c r="M47" s="228" t="s">
        <v>208</v>
      </c>
      <c r="N47" s="229"/>
    </row>
    <row r="48" spans="1:14" ht="18" customHeight="1">
      <c r="A48" s="230" t="s">
        <v>197</v>
      </c>
      <c r="B48" s="231" t="s">
        <v>202</v>
      </c>
      <c r="C48" s="231" t="s">
        <v>203</v>
      </c>
      <c r="D48" s="231" t="s">
        <v>204</v>
      </c>
      <c r="E48" s="232" t="s">
        <v>205</v>
      </c>
      <c r="G48" s="230" t="s">
        <v>197</v>
      </c>
      <c r="H48" s="232" t="s">
        <v>202</v>
      </c>
      <c r="M48" s="233" t="s">
        <v>209</v>
      </c>
      <c r="N48" s="233" t="s">
        <v>210</v>
      </c>
    </row>
    <row r="49" spans="1:14" ht="18" customHeight="1">
      <c r="A49" s="234">
        <v>16</v>
      </c>
      <c r="B49" s="235">
        <v>20</v>
      </c>
      <c r="C49" s="235"/>
      <c r="D49" s="235">
        <v>39</v>
      </c>
      <c r="E49" s="236"/>
      <c r="G49" s="237">
        <v>38</v>
      </c>
      <c r="H49" s="217">
        <v>34</v>
      </c>
      <c r="M49" s="238">
        <v>0</v>
      </c>
      <c r="N49" s="239">
        <v>300</v>
      </c>
    </row>
    <row r="50" spans="1:14" ht="18" customHeight="1">
      <c r="A50" s="234">
        <v>25</v>
      </c>
      <c r="B50" s="235">
        <v>21</v>
      </c>
      <c r="C50" s="235"/>
      <c r="D50" s="235">
        <v>41</v>
      </c>
      <c r="E50" s="236"/>
      <c r="G50" s="237">
        <v>60</v>
      </c>
      <c r="H50" s="217">
        <v>36</v>
      </c>
      <c r="M50" s="238">
        <v>300</v>
      </c>
      <c r="N50" s="239">
        <v>300</v>
      </c>
    </row>
    <row r="51" spans="1:14" ht="18" customHeight="1">
      <c r="A51" s="234">
        <v>35</v>
      </c>
      <c r="B51" s="235">
        <v>22</v>
      </c>
      <c r="C51" s="235"/>
      <c r="D51" s="235">
        <v>43</v>
      </c>
      <c r="E51" s="236"/>
      <c r="G51" s="237">
        <v>100</v>
      </c>
      <c r="H51" s="217">
        <v>40</v>
      </c>
      <c r="M51" s="238">
        <v>300.10000000000002</v>
      </c>
      <c r="N51" s="239">
        <v>450</v>
      </c>
    </row>
    <row r="52" spans="1:14" ht="18" customHeight="1">
      <c r="A52" s="234">
        <v>50</v>
      </c>
      <c r="B52" s="235">
        <v>23</v>
      </c>
      <c r="C52" s="235"/>
      <c r="D52" s="235">
        <v>46</v>
      </c>
      <c r="E52" s="236"/>
      <c r="G52" s="237">
        <v>150</v>
      </c>
      <c r="H52" s="217">
        <v>43</v>
      </c>
      <c r="M52" s="238">
        <v>450</v>
      </c>
      <c r="N52" s="239">
        <v>450</v>
      </c>
    </row>
    <row r="53" spans="1:14" ht="18" customHeight="1">
      <c r="A53" s="234">
        <v>70</v>
      </c>
      <c r="B53" s="235">
        <v>25</v>
      </c>
      <c r="C53" s="235"/>
      <c r="D53" s="235">
        <v>50</v>
      </c>
      <c r="E53" s="236"/>
      <c r="G53" s="237">
        <v>200</v>
      </c>
      <c r="H53" s="217">
        <v>45</v>
      </c>
      <c r="M53" s="238">
        <v>450.1</v>
      </c>
      <c r="N53" s="239">
        <v>600</v>
      </c>
    </row>
    <row r="54" spans="1:14" ht="18" customHeight="1">
      <c r="A54" s="234">
        <v>95</v>
      </c>
      <c r="B54" s="235">
        <v>27</v>
      </c>
      <c r="C54" s="235"/>
      <c r="D54" s="235">
        <v>53</v>
      </c>
      <c r="E54" s="236"/>
      <c r="G54" s="237">
        <v>250</v>
      </c>
      <c r="H54" s="217">
        <v>48</v>
      </c>
      <c r="M54" s="238">
        <v>600</v>
      </c>
      <c r="N54" s="239">
        <v>600</v>
      </c>
    </row>
    <row r="55" spans="1:14" ht="18" customHeight="1">
      <c r="A55" s="234">
        <v>120</v>
      </c>
      <c r="B55" s="235">
        <v>28</v>
      </c>
      <c r="C55" s="235"/>
      <c r="D55" s="235">
        <v>57</v>
      </c>
      <c r="E55" s="236"/>
      <c r="G55" s="237">
        <v>325</v>
      </c>
      <c r="H55" s="217">
        <v>51</v>
      </c>
      <c r="M55" s="238">
        <v>600.1</v>
      </c>
      <c r="N55" s="239">
        <v>750</v>
      </c>
    </row>
    <row r="56" spans="1:14" ht="18" customHeight="1">
      <c r="A56" s="234">
        <v>150</v>
      </c>
      <c r="B56" s="235">
        <v>30</v>
      </c>
      <c r="C56" s="235"/>
      <c r="D56" s="235">
        <v>60</v>
      </c>
      <c r="E56" s="236"/>
      <c r="G56" s="237">
        <v>400</v>
      </c>
      <c r="H56" s="217">
        <v>54</v>
      </c>
      <c r="M56" s="238">
        <v>750</v>
      </c>
      <c r="N56" s="239">
        <v>750</v>
      </c>
    </row>
    <row r="57" spans="1:14" ht="18" customHeight="1">
      <c r="A57" s="234">
        <v>185</v>
      </c>
      <c r="B57" s="235">
        <v>32</v>
      </c>
      <c r="C57" s="235"/>
      <c r="D57" s="235">
        <v>64</v>
      </c>
      <c r="E57" s="236"/>
      <c r="G57" s="237">
        <v>500</v>
      </c>
      <c r="H57" s="217">
        <v>57</v>
      </c>
      <c r="M57" s="238">
        <v>750.1</v>
      </c>
      <c r="N57" s="239">
        <v>900</v>
      </c>
    </row>
    <row r="58" spans="1:14" ht="18" customHeight="1">
      <c r="A58" s="234">
        <v>240</v>
      </c>
      <c r="B58" s="235">
        <v>35</v>
      </c>
      <c r="C58" s="235"/>
      <c r="D58" s="235">
        <v>69</v>
      </c>
      <c r="E58" s="236"/>
      <c r="G58" s="240">
        <v>600</v>
      </c>
      <c r="H58" s="223">
        <v>61</v>
      </c>
      <c r="M58" s="238">
        <v>900</v>
      </c>
      <c r="N58" s="239">
        <v>900</v>
      </c>
    </row>
    <row r="59" spans="1:14" ht="18" customHeight="1">
      <c r="A59" s="234">
        <v>300</v>
      </c>
      <c r="B59" s="235">
        <v>37</v>
      </c>
      <c r="C59" s="235"/>
      <c r="D59" s="235">
        <v>74</v>
      </c>
      <c r="E59" s="236"/>
      <c r="M59" s="238">
        <v>900.1</v>
      </c>
      <c r="N59" s="239">
        <v>1200</v>
      </c>
    </row>
    <row r="60" spans="1:14" ht="18" customHeight="1">
      <c r="A60" s="234">
        <v>400</v>
      </c>
      <c r="B60" s="235">
        <v>40</v>
      </c>
      <c r="C60" s="235"/>
      <c r="D60" s="235"/>
      <c r="E60" s="236"/>
      <c r="M60" s="238">
        <v>1200</v>
      </c>
      <c r="N60" s="239">
        <v>1200</v>
      </c>
    </row>
    <row r="61" spans="1:14" ht="18" customHeight="1">
      <c r="A61" s="234">
        <v>500</v>
      </c>
      <c r="B61" s="235">
        <v>43</v>
      </c>
      <c r="C61" s="235"/>
      <c r="D61" s="235"/>
      <c r="E61" s="236"/>
      <c r="M61" s="238">
        <v>1200.0999999999999</v>
      </c>
      <c r="N61" s="239" t="s">
        <v>211</v>
      </c>
    </row>
    <row r="62" spans="1:14" ht="18" customHeight="1">
      <c r="A62" s="241">
        <v>630</v>
      </c>
      <c r="B62" s="242">
        <v>48</v>
      </c>
      <c r="C62" s="242"/>
      <c r="D62" s="242"/>
      <c r="E62" s="243"/>
    </row>
    <row r="65" spans="1:9" ht="18" customHeight="1">
      <c r="A65" s="244" t="s">
        <v>212</v>
      </c>
      <c r="B65" s="245"/>
      <c r="C65" s="245"/>
      <c r="D65" s="246"/>
      <c r="E65" s="246"/>
      <c r="F65" s="246"/>
      <c r="G65" s="246"/>
      <c r="H65" s="246"/>
      <c r="I65" s="246"/>
    </row>
    <row r="66" spans="1:9" ht="18" customHeight="1">
      <c r="A66" s="247" t="s">
        <v>2</v>
      </c>
      <c r="B66" s="248" t="s">
        <v>213</v>
      </c>
      <c r="C66" s="248" t="s">
        <v>214</v>
      </c>
      <c r="D66" s="248" t="s">
        <v>215</v>
      </c>
      <c r="E66" s="248" t="s">
        <v>216</v>
      </c>
      <c r="F66" s="248" t="s">
        <v>217</v>
      </c>
      <c r="G66" s="248" t="s">
        <v>218</v>
      </c>
      <c r="H66" s="248" t="s">
        <v>219</v>
      </c>
      <c r="I66" s="249" t="s">
        <v>220</v>
      </c>
    </row>
    <row r="67" spans="1:9" ht="18" customHeight="1">
      <c r="A67" s="272">
        <v>1.5</v>
      </c>
      <c r="B67" s="250"/>
      <c r="C67" s="216">
        <v>11</v>
      </c>
      <c r="D67" s="216">
        <v>11.5</v>
      </c>
      <c r="E67" s="216">
        <v>12.5</v>
      </c>
      <c r="F67" s="216">
        <v>13.5</v>
      </c>
      <c r="G67" s="216">
        <v>14.5</v>
      </c>
      <c r="H67" s="216">
        <v>14.5</v>
      </c>
      <c r="I67" s="217">
        <v>15.5</v>
      </c>
    </row>
    <row r="68" spans="1:9" ht="18" customHeight="1">
      <c r="A68" s="272">
        <v>2.5</v>
      </c>
      <c r="B68" s="250"/>
      <c r="C68" s="216">
        <v>12</v>
      </c>
      <c r="D68" s="216">
        <v>12.5</v>
      </c>
      <c r="E68" s="216">
        <v>13.5</v>
      </c>
      <c r="F68" s="216">
        <v>14.5</v>
      </c>
      <c r="G68" s="216">
        <v>15.5</v>
      </c>
      <c r="H68" s="216">
        <v>15.5</v>
      </c>
      <c r="I68" s="217">
        <v>16.5</v>
      </c>
    </row>
    <row r="69" spans="1:9" ht="18" customHeight="1">
      <c r="A69" s="237">
        <v>4</v>
      </c>
      <c r="B69" s="250"/>
      <c r="C69" s="216">
        <v>14</v>
      </c>
      <c r="D69" s="216">
        <v>14.5</v>
      </c>
      <c r="E69" s="216">
        <v>16</v>
      </c>
      <c r="F69" s="216">
        <v>17</v>
      </c>
      <c r="G69" s="216">
        <v>18.5</v>
      </c>
      <c r="H69" s="216">
        <v>18.5</v>
      </c>
      <c r="I69" s="217">
        <v>20</v>
      </c>
    </row>
    <row r="70" spans="1:9" ht="18" customHeight="1">
      <c r="A70" s="237">
        <v>6</v>
      </c>
      <c r="B70" s="250"/>
      <c r="C70" s="216">
        <v>15</v>
      </c>
      <c r="D70" s="216">
        <v>16</v>
      </c>
      <c r="E70" s="216">
        <v>17</v>
      </c>
      <c r="F70" s="216">
        <v>18.5</v>
      </c>
      <c r="G70" s="216">
        <v>21</v>
      </c>
      <c r="H70" s="216">
        <v>21</v>
      </c>
      <c r="I70" s="217">
        <v>22</v>
      </c>
    </row>
    <row r="71" spans="1:9" ht="18" customHeight="1">
      <c r="A71" s="240">
        <v>10</v>
      </c>
      <c r="B71" s="251"/>
      <c r="C71" s="222">
        <v>17</v>
      </c>
      <c r="D71" s="222">
        <v>18</v>
      </c>
      <c r="E71" s="222">
        <v>19.5</v>
      </c>
      <c r="F71" s="222">
        <v>21</v>
      </c>
      <c r="G71" s="222">
        <v>23</v>
      </c>
      <c r="H71" s="222">
        <v>23</v>
      </c>
      <c r="I71" s="223">
        <v>25</v>
      </c>
    </row>
    <row r="72" spans="1:9" ht="18" customHeight="1">
      <c r="A72" s="252"/>
      <c r="B72" s="252"/>
      <c r="C72" s="252"/>
      <c r="D72" s="252"/>
      <c r="E72" s="252"/>
      <c r="F72" s="252"/>
      <c r="G72" s="252"/>
      <c r="H72" s="252"/>
      <c r="I72" s="252"/>
    </row>
    <row r="73" spans="1:9" ht="18" customHeight="1">
      <c r="A73" s="244" t="s">
        <v>221</v>
      </c>
      <c r="B73" s="253"/>
      <c r="C73" s="253"/>
      <c r="D73" s="254"/>
      <c r="E73" s="254"/>
      <c r="F73" s="254"/>
      <c r="G73" s="254"/>
      <c r="H73" s="254"/>
      <c r="I73" s="254"/>
    </row>
    <row r="74" spans="1:9" ht="18" customHeight="1">
      <c r="A74" s="247" t="s">
        <v>2</v>
      </c>
      <c r="B74" s="248" t="s">
        <v>213</v>
      </c>
      <c r="C74" s="248" t="s">
        <v>214</v>
      </c>
      <c r="D74" s="248" t="s">
        <v>215</v>
      </c>
      <c r="E74" s="248" t="s">
        <v>216</v>
      </c>
      <c r="F74" s="248" t="s">
        <v>217</v>
      </c>
      <c r="G74" s="248" t="s">
        <v>218</v>
      </c>
      <c r="H74" s="248" t="s">
        <v>219</v>
      </c>
      <c r="I74" s="249" t="s">
        <v>220</v>
      </c>
    </row>
    <row r="75" spans="1:9" ht="18" customHeight="1">
      <c r="A75" s="272">
        <v>1.5</v>
      </c>
      <c r="B75" s="250"/>
      <c r="C75" s="216">
        <v>12</v>
      </c>
      <c r="D75" s="216">
        <v>12.5</v>
      </c>
      <c r="E75" s="216">
        <v>13.5</v>
      </c>
      <c r="F75" s="216">
        <v>14.5</v>
      </c>
      <c r="G75" s="216">
        <v>15.5</v>
      </c>
      <c r="H75" s="216">
        <v>15.5</v>
      </c>
      <c r="I75" s="217">
        <v>16.5</v>
      </c>
    </row>
    <row r="76" spans="1:9" ht="18" customHeight="1">
      <c r="A76" s="272">
        <v>2.5</v>
      </c>
      <c r="B76" s="250"/>
      <c r="C76" s="216">
        <v>13</v>
      </c>
      <c r="D76" s="216">
        <v>13.5</v>
      </c>
      <c r="E76" s="216">
        <v>14.5</v>
      </c>
      <c r="F76" s="216">
        <v>15.5</v>
      </c>
      <c r="G76" s="216">
        <v>16.5</v>
      </c>
      <c r="H76" s="216">
        <v>16.5</v>
      </c>
      <c r="I76" s="217">
        <v>17.5</v>
      </c>
    </row>
    <row r="77" spans="1:9" ht="18" customHeight="1">
      <c r="A77" s="237">
        <v>4</v>
      </c>
      <c r="B77" s="250"/>
      <c r="C77" s="216">
        <v>14.5</v>
      </c>
      <c r="D77" s="216">
        <v>15.5</v>
      </c>
      <c r="E77" s="216">
        <v>16.5</v>
      </c>
      <c r="F77" s="216">
        <v>18</v>
      </c>
      <c r="G77" s="216">
        <v>19.5</v>
      </c>
      <c r="H77" s="216">
        <v>19.5</v>
      </c>
      <c r="I77" s="217">
        <v>21.5</v>
      </c>
    </row>
    <row r="78" spans="1:9" ht="18" customHeight="1">
      <c r="A78" s="237">
        <v>6</v>
      </c>
      <c r="B78" s="250"/>
      <c r="C78" s="216">
        <v>16</v>
      </c>
      <c r="D78" s="216">
        <v>17</v>
      </c>
      <c r="E78" s="216">
        <v>18</v>
      </c>
      <c r="F78" s="216">
        <v>19.5</v>
      </c>
      <c r="G78" s="216">
        <v>21.5</v>
      </c>
      <c r="H78" s="216">
        <v>21.5</v>
      </c>
      <c r="I78" s="217">
        <v>23.5</v>
      </c>
    </row>
    <row r="79" spans="1:9" ht="18" customHeight="1">
      <c r="A79" s="240">
        <v>10</v>
      </c>
      <c r="B79" s="251"/>
      <c r="C79" s="222">
        <v>17.5</v>
      </c>
      <c r="D79" s="222">
        <v>18.5</v>
      </c>
      <c r="E79" s="222">
        <v>20.5</v>
      </c>
      <c r="F79" s="222">
        <v>22.5</v>
      </c>
      <c r="G79" s="222">
        <v>24.5</v>
      </c>
      <c r="H79" s="222">
        <v>24.5</v>
      </c>
      <c r="I79" s="223">
        <v>26.5</v>
      </c>
    </row>
    <row r="80" spans="1:9" ht="18" customHeight="1">
      <c r="A80" s="252"/>
      <c r="B80" s="252"/>
      <c r="C80" s="252"/>
      <c r="D80" s="252"/>
      <c r="E80" s="252"/>
      <c r="F80" s="252"/>
      <c r="G80" s="252"/>
      <c r="H80" s="252"/>
      <c r="I80" s="252"/>
    </row>
    <row r="81" spans="1:9" ht="18" customHeight="1">
      <c r="A81" s="244" t="s">
        <v>222</v>
      </c>
      <c r="B81" s="245"/>
      <c r="C81" s="246"/>
      <c r="D81" s="246"/>
      <c r="E81" s="254"/>
      <c r="F81" s="254"/>
      <c r="G81" s="254"/>
      <c r="H81" s="254"/>
      <c r="I81" s="254"/>
    </row>
    <row r="82" spans="1:9" ht="18" customHeight="1">
      <c r="A82" s="247" t="s">
        <v>2</v>
      </c>
      <c r="B82" s="248" t="s">
        <v>213</v>
      </c>
      <c r="C82" s="248" t="s">
        <v>214</v>
      </c>
      <c r="D82" s="249" t="s">
        <v>215</v>
      </c>
      <c r="E82" s="254"/>
      <c r="F82" s="254"/>
      <c r="G82" s="254"/>
      <c r="H82" s="254"/>
      <c r="I82" s="254"/>
    </row>
    <row r="83" spans="1:9" ht="18" customHeight="1">
      <c r="A83" s="240">
        <v>1</v>
      </c>
      <c r="B83" s="251"/>
      <c r="C83" s="251">
        <v>5.2</v>
      </c>
      <c r="D83" s="255">
        <v>5.6</v>
      </c>
      <c r="E83" s="254"/>
      <c r="F83" s="254"/>
      <c r="G83" s="252"/>
      <c r="H83" s="252"/>
      <c r="I83" s="252"/>
    </row>
    <row r="84" spans="1:9" ht="18" customHeight="1">
      <c r="A84" s="252"/>
      <c r="B84" s="252"/>
      <c r="C84" s="252"/>
      <c r="D84" s="252"/>
      <c r="E84" s="252"/>
      <c r="F84" s="252"/>
      <c r="G84" s="252"/>
      <c r="H84" s="252"/>
      <c r="I84" s="252"/>
    </row>
    <row r="85" spans="1:9" ht="18" customHeight="1">
      <c r="A85" s="244" t="s">
        <v>223</v>
      </c>
      <c r="B85" s="245"/>
      <c r="C85" s="245"/>
      <c r="D85" s="245"/>
      <c r="E85" s="245"/>
      <c r="F85" s="254"/>
      <c r="G85" s="252"/>
      <c r="H85" s="252"/>
      <c r="I85" s="252"/>
    </row>
    <row r="86" spans="1:9" ht="18" customHeight="1">
      <c r="A86" s="247" t="s">
        <v>2</v>
      </c>
      <c r="B86" s="248" t="s">
        <v>213</v>
      </c>
      <c r="C86" s="248" t="s">
        <v>214</v>
      </c>
      <c r="D86" s="248" t="s">
        <v>215</v>
      </c>
      <c r="E86" s="249" t="s">
        <v>216</v>
      </c>
      <c r="F86" s="254"/>
      <c r="G86" s="252"/>
      <c r="H86" s="252"/>
      <c r="I86" s="252"/>
    </row>
    <row r="87" spans="1:9" ht="18" customHeight="1">
      <c r="A87" s="272">
        <v>0.5</v>
      </c>
      <c r="B87" s="216">
        <v>4.0999999999999996</v>
      </c>
      <c r="C87" s="216">
        <v>5.8</v>
      </c>
      <c r="D87" s="216">
        <v>6.1</v>
      </c>
      <c r="E87" s="217">
        <v>6.5</v>
      </c>
      <c r="F87" s="254"/>
      <c r="G87" s="252"/>
      <c r="H87" s="252"/>
      <c r="I87" s="252"/>
    </row>
    <row r="88" spans="1:9" ht="18" customHeight="1">
      <c r="A88" s="272">
        <v>0.75</v>
      </c>
      <c r="B88" s="216">
        <v>4.3</v>
      </c>
      <c r="C88" s="216">
        <v>6.2</v>
      </c>
      <c r="D88" s="216">
        <v>6.5</v>
      </c>
      <c r="E88" s="217">
        <v>7</v>
      </c>
      <c r="F88" s="254"/>
      <c r="G88" s="252"/>
      <c r="H88" s="252"/>
      <c r="I88" s="252"/>
    </row>
    <row r="89" spans="1:9" ht="18" customHeight="1">
      <c r="A89" s="272">
        <v>1.25</v>
      </c>
      <c r="B89" s="216">
        <v>4.9000000000000004</v>
      </c>
      <c r="C89" s="216">
        <v>7.4</v>
      </c>
      <c r="D89" s="216">
        <v>7.8</v>
      </c>
      <c r="E89" s="217">
        <v>8.4</v>
      </c>
      <c r="F89" s="254"/>
      <c r="G89" s="252"/>
      <c r="H89" s="252"/>
      <c r="I89" s="252"/>
    </row>
    <row r="90" spans="1:9" ht="18" customHeight="1">
      <c r="A90" s="273">
        <v>2</v>
      </c>
      <c r="B90" s="222">
        <v>5.2</v>
      </c>
      <c r="C90" s="222">
        <v>8</v>
      </c>
      <c r="D90" s="222">
        <v>8.4</v>
      </c>
      <c r="E90" s="223">
        <v>9.1999999999999993</v>
      </c>
      <c r="F90" s="254"/>
      <c r="G90" s="252"/>
      <c r="H90" s="252"/>
      <c r="I90" s="252"/>
    </row>
    <row r="91" spans="1:9" ht="18" customHeight="1">
      <c r="A91" s="252"/>
      <c r="B91" s="252"/>
      <c r="C91" s="252"/>
      <c r="D91" s="252"/>
      <c r="E91" s="252"/>
      <c r="F91" s="252"/>
      <c r="G91" s="252"/>
      <c r="H91" s="252"/>
      <c r="I91" s="252"/>
    </row>
    <row r="92" spans="1:9" ht="18" customHeight="1">
      <c r="A92" s="244" t="s">
        <v>224</v>
      </c>
      <c r="B92" s="245"/>
      <c r="C92" s="245"/>
      <c r="D92" s="245"/>
      <c r="E92" s="245"/>
      <c r="F92" s="254"/>
      <c r="G92" s="252"/>
      <c r="H92" s="252"/>
      <c r="I92" s="252"/>
    </row>
    <row r="93" spans="1:9" ht="18" customHeight="1">
      <c r="A93" s="247" t="s">
        <v>2</v>
      </c>
      <c r="B93" s="248" t="s">
        <v>213</v>
      </c>
      <c r="C93" s="248" t="s">
        <v>214</v>
      </c>
      <c r="D93" s="248" t="s">
        <v>215</v>
      </c>
      <c r="E93" s="249" t="s">
        <v>216</v>
      </c>
      <c r="F93" s="254"/>
      <c r="G93" s="252"/>
      <c r="H93" s="252"/>
      <c r="I93" s="252"/>
    </row>
    <row r="94" spans="1:9" ht="18" customHeight="1">
      <c r="A94" s="237" t="s">
        <v>225</v>
      </c>
      <c r="B94" s="250"/>
      <c r="C94" s="216">
        <v>6</v>
      </c>
      <c r="D94" s="216"/>
      <c r="E94" s="217">
        <v>8.9</v>
      </c>
      <c r="F94" s="256"/>
      <c r="G94" s="252"/>
      <c r="H94" s="252"/>
      <c r="I94" s="252"/>
    </row>
    <row r="95" spans="1:9" ht="18" customHeight="1">
      <c r="A95" s="240" t="s">
        <v>226</v>
      </c>
      <c r="B95" s="251"/>
      <c r="C95" s="222">
        <v>6.5</v>
      </c>
      <c r="D95" s="222"/>
      <c r="E95" s="223">
        <v>11.6</v>
      </c>
      <c r="F95" s="256"/>
      <c r="G95" s="252"/>
      <c r="H95" s="252"/>
      <c r="I95" s="252"/>
    </row>
    <row r="96" spans="1:9" ht="18" customHeight="1">
      <c r="A96" s="257"/>
      <c r="B96" s="257"/>
      <c r="C96" s="257"/>
      <c r="D96" s="257"/>
      <c r="E96" s="257"/>
      <c r="F96" s="256"/>
      <c r="G96" s="252"/>
      <c r="H96" s="252"/>
      <c r="I96" s="252"/>
    </row>
    <row r="97" spans="1:9" ht="18" customHeight="1">
      <c r="A97" s="244" t="s">
        <v>227</v>
      </c>
      <c r="B97" s="245"/>
      <c r="C97" s="246"/>
      <c r="D97" s="246"/>
      <c r="E97" s="246"/>
      <c r="F97" s="254"/>
      <c r="G97" s="252"/>
      <c r="H97" s="252"/>
      <c r="I97" s="252"/>
    </row>
    <row r="98" spans="1:9" ht="18" customHeight="1">
      <c r="A98" s="247" t="s">
        <v>2</v>
      </c>
      <c r="B98" s="248" t="s">
        <v>216</v>
      </c>
      <c r="C98" s="248" t="s">
        <v>228</v>
      </c>
      <c r="D98" s="248" t="s">
        <v>215</v>
      </c>
      <c r="E98" s="249" t="s">
        <v>216</v>
      </c>
      <c r="F98" s="254"/>
      <c r="G98" s="252"/>
      <c r="H98" s="252"/>
      <c r="I98" s="252"/>
    </row>
    <row r="99" spans="1:9" ht="18" customHeight="1">
      <c r="A99" s="237" t="s">
        <v>229</v>
      </c>
      <c r="B99" s="216">
        <v>5</v>
      </c>
      <c r="C99" s="216">
        <v>13</v>
      </c>
      <c r="D99" s="216"/>
      <c r="E99" s="217"/>
      <c r="F99" s="256"/>
      <c r="G99" s="252"/>
      <c r="H99" s="252"/>
      <c r="I99" s="252"/>
    </row>
    <row r="100" spans="1:9" ht="18" customHeight="1">
      <c r="A100" s="240" t="s">
        <v>230</v>
      </c>
      <c r="B100" s="222"/>
      <c r="C100" s="222">
        <v>6.5</v>
      </c>
      <c r="D100" s="222"/>
      <c r="E100" s="223"/>
      <c r="F100" s="256"/>
      <c r="G100" s="252"/>
      <c r="H100" s="252"/>
      <c r="I100" s="252"/>
    </row>
    <row r="101" spans="1:9" ht="18" customHeight="1">
      <c r="A101" s="257"/>
      <c r="B101" s="257"/>
      <c r="C101" s="257"/>
      <c r="D101" s="257"/>
      <c r="E101" s="257"/>
      <c r="F101" s="256"/>
      <c r="G101" s="252"/>
      <c r="H101" s="252"/>
      <c r="I101" s="252"/>
    </row>
    <row r="102" spans="1:9" ht="18" customHeight="1">
      <c r="A102" s="244" t="s">
        <v>231</v>
      </c>
      <c r="B102" s="245"/>
      <c r="C102" s="246"/>
      <c r="D102" s="246"/>
      <c r="E102" s="246"/>
      <c r="F102" s="254"/>
      <c r="G102" s="252"/>
      <c r="H102" s="252"/>
      <c r="I102" s="252"/>
    </row>
    <row r="103" spans="1:9" ht="18" customHeight="1">
      <c r="A103" s="247" t="s">
        <v>2</v>
      </c>
      <c r="B103" s="248" t="s">
        <v>216</v>
      </c>
      <c r="C103" s="248" t="s">
        <v>228</v>
      </c>
      <c r="D103" s="248" t="s">
        <v>215</v>
      </c>
      <c r="E103" s="249" t="s">
        <v>216</v>
      </c>
      <c r="F103" s="254"/>
      <c r="G103" s="252"/>
      <c r="H103" s="252"/>
      <c r="I103" s="252"/>
    </row>
    <row r="104" spans="1:9" ht="18" customHeight="1">
      <c r="A104" s="237" t="s">
        <v>232</v>
      </c>
      <c r="B104" s="216">
        <v>10.5</v>
      </c>
      <c r="C104" s="216"/>
      <c r="D104" s="216"/>
      <c r="E104" s="217"/>
      <c r="F104" s="256"/>
      <c r="G104" s="252"/>
      <c r="H104" s="252"/>
      <c r="I104" s="252"/>
    </row>
    <row r="105" spans="1:9" ht="18" customHeight="1">
      <c r="A105" s="240" t="s">
        <v>232</v>
      </c>
      <c r="B105" s="222"/>
      <c r="C105" s="222"/>
      <c r="D105" s="222"/>
      <c r="E105" s="223"/>
      <c r="F105" s="256"/>
      <c r="G105" s="252"/>
      <c r="H105" s="252"/>
      <c r="I105" s="252"/>
    </row>
    <row r="106" spans="1:9" ht="18" customHeight="1">
      <c r="A106" s="252"/>
      <c r="B106" s="252"/>
      <c r="C106" s="252"/>
      <c r="D106" s="252"/>
      <c r="E106" s="252"/>
      <c r="F106" s="252"/>
      <c r="G106" s="252"/>
      <c r="H106" s="252"/>
      <c r="I106" s="252"/>
    </row>
    <row r="107" spans="1:9" ht="18" customHeight="1">
      <c r="A107" s="244" t="s">
        <v>233</v>
      </c>
      <c r="B107" s="253"/>
      <c r="C107" s="254"/>
      <c r="D107" s="254"/>
      <c r="E107" s="254"/>
      <c r="F107" s="254"/>
      <c r="G107" s="252"/>
      <c r="H107" s="252"/>
      <c r="I107" s="252"/>
    </row>
    <row r="108" spans="1:9" ht="30" customHeight="1">
      <c r="A108" s="258" t="s">
        <v>234</v>
      </c>
      <c r="B108" s="259" t="s">
        <v>235</v>
      </c>
      <c r="C108" s="260" t="s">
        <v>236</v>
      </c>
      <c r="D108" s="254"/>
      <c r="E108" s="254"/>
      <c r="F108" s="254"/>
      <c r="G108" s="252"/>
      <c r="H108" s="252"/>
      <c r="I108" s="252"/>
    </row>
    <row r="109" spans="1:9" ht="18" customHeight="1">
      <c r="A109" s="261">
        <v>16</v>
      </c>
      <c r="B109" s="262">
        <v>67</v>
      </c>
      <c r="C109" s="263">
        <v>101</v>
      </c>
      <c r="D109" s="254"/>
      <c r="E109" s="254"/>
      <c r="F109" s="254"/>
      <c r="G109" s="252"/>
      <c r="H109" s="252"/>
      <c r="I109" s="252"/>
    </row>
    <row r="110" spans="1:9" ht="18" customHeight="1">
      <c r="A110" s="261">
        <v>22</v>
      </c>
      <c r="B110" s="262">
        <v>120</v>
      </c>
      <c r="C110" s="263">
        <v>180</v>
      </c>
      <c r="D110" s="254"/>
      <c r="E110" s="254"/>
      <c r="F110" s="254"/>
      <c r="G110" s="252"/>
      <c r="H110" s="252"/>
      <c r="I110" s="252"/>
    </row>
    <row r="111" spans="1:9" ht="18" customHeight="1">
      <c r="A111" s="261">
        <v>28</v>
      </c>
      <c r="B111" s="262">
        <v>201</v>
      </c>
      <c r="C111" s="263">
        <v>301</v>
      </c>
      <c r="D111" s="254"/>
      <c r="E111" s="254"/>
      <c r="F111" s="254"/>
      <c r="G111" s="254"/>
      <c r="H111" s="254"/>
      <c r="I111" s="254"/>
    </row>
    <row r="112" spans="1:9" ht="18" customHeight="1">
      <c r="A112" s="261">
        <v>36</v>
      </c>
      <c r="B112" s="262">
        <v>342</v>
      </c>
      <c r="C112" s="263">
        <v>513</v>
      </c>
      <c r="D112" s="254"/>
      <c r="E112" s="254"/>
      <c r="F112" s="254"/>
      <c r="G112" s="254"/>
      <c r="H112" s="254"/>
      <c r="I112" s="254"/>
    </row>
    <row r="113" spans="1:9" ht="18" customHeight="1">
      <c r="A113" s="261">
        <v>42</v>
      </c>
      <c r="B113" s="262">
        <v>460</v>
      </c>
      <c r="C113" s="263">
        <v>690</v>
      </c>
      <c r="D113" s="254"/>
      <c r="E113" s="254"/>
      <c r="F113" s="254"/>
      <c r="G113" s="254"/>
      <c r="H113" s="254"/>
      <c r="I113" s="254"/>
    </row>
    <row r="114" spans="1:9" ht="18" customHeight="1">
      <c r="A114" s="261">
        <v>54</v>
      </c>
      <c r="B114" s="262">
        <v>732</v>
      </c>
      <c r="C114" s="263">
        <v>1098</v>
      </c>
      <c r="D114" s="254"/>
      <c r="E114" s="254"/>
      <c r="F114" s="254"/>
      <c r="G114" s="254"/>
      <c r="H114" s="254"/>
      <c r="I114" s="254"/>
    </row>
    <row r="115" spans="1:9" ht="18" customHeight="1">
      <c r="A115" s="261">
        <v>70</v>
      </c>
      <c r="B115" s="262">
        <v>1216</v>
      </c>
      <c r="C115" s="263">
        <v>1825</v>
      </c>
      <c r="D115" s="254"/>
      <c r="E115" s="254"/>
      <c r="F115" s="254"/>
      <c r="G115" s="254"/>
      <c r="H115" s="254"/>
      <c r="I115" s="254"/>
    </row>
    <row r="116" spans="1:9" ht="18" customHeight="1">
      <c r="A116" s="261">
        <v>82</v>
      </c>
      <c r="B116" s="262">
        <v>1701</v>
      </c>
      <c r="C116" s="263">
        <v>2552</v>
      </c>
      <c r="D116" s="254"/>
      <c r="E116" s="254"/>
      <c r="F116" s="254"/>
      <c r="G116" s="254"/>
      <c r="H116" s="254"/>
      <c r="I116" s="254"/>
    </row>
    <row r="117" spans="1:9" ht="18" customHeight="1">
      <c r="A117" s="261">
        <v>92</v>
      </c>
      <c r="B117" s="262">
        <v>2205</v>
      </c>
      <c r="C117" s="263">
        <v>3308</v>
      </c>
      <c r="D117" s="254"/>
      <c r="E117" s="254"/>
      <c r="F117" s="254"/>
      <c r="G117" s="256"/>
      <c r="H117" s="254"/>
      <c r="I117" s="256"/>
    </row>
    <row r="118" spans="1:9" ht="18" customHeight="1">
      <c r="A118" s="264">
        <v>104</v>
      </c>
      <c r="B118" s="265">
        <v>2843</v>
      </c>
      <c r="C118" s="266">
        <v>4265</v>
      </c>
      <c r="D118" s="254"/>
      <c r="E118" s="254"/>
      <c r="F118" s="256"/>
      <c r="G118" s="256"/>
      <c r="H118" s="254"/>
      <c r="I118" s="256"/>
    </row>
    <row r="119" spans="1:9" ht="18" customHeight="1">
      <c r="A119" s="254"/>
      <c r="B119" s="254"/>
      <c r="C119" s="254"/>
      <c r="D119" s="254"/>
      <c r="E119" s="254"/>
      <c r="F119" s="256"/>
      <c r="G119" s="256"/>
      <c r="H119" s="254"/>
      <c r="I119" s="256"/>
    </row>
    <row r="120" spans="1:9" ht="18" customHeight="1">
      <c r="A120" s="267">
        <v>0</v>
      </c>
      <c r="B120" s="268">
        <v>16</v>
      </c>
      <c r="C120" s="269">
        <v>513</v>
      </c>
      <c r="D120" s="254"/>
      <c r="E120" s="254"/>
      <c r="F120" s="256"/>
      <c r="G120" s="256"/>
      <c r="H120" s="254"/>
      <c r="I120" s="256"/>
    </row>
    <row r="121" spans="1:9" ht="18" customHeight="1">
      <c r="A121" s="261">
        <v>67</v>
      </c>
      <c r="B121" s="262">
        <v>16</v>
      </c>
      <c r="C121" s="263">
        <v>513</v>
      </c>
      <c r="D121" s="254"/>
      <c r="E121" s="254"/>
      <c r="F121" s="256"/>
      <c r="G121" s="256"/>
      <c r="H121" s="254"/>
      <c r="I121" s="254"/>
    </row>
    <row r="122" spans="1:9" ht="18" customHeight="1">
      <c r="A122" s="261">
        <v>68</v>
      </c>
      <c r="B122" s="262">
        <v>22</v>
      </c>
      <c r="C122" s="263">
        <v>513</v>
      </c>
      <c r="D122" s="254"/>
      <c r="E122" s="254"/>
      <c r="F122" s="256"/>
      <c r="G122" s="256"/>
      <c r="H122" s="254"/>
      <c r="I122" s="256"/>
    </row>
    <row r="123" spans="1:9" ht="18" customHeight="1">
      <c r="A123" s="261">
        <v>120</v>
      </c>
      <c r="B123" s="262">
        <v>22</v>
      </c>
      <c r="C123" s="263">
        <v>513</v>
      </c>
      <c r="D123" s="254"/>
      <c r="E123" s="254"/>
      <c r="F123" s="256"/>
      <c r="G123" s="256"/>
      <c r="H123" s="254"/>
      <c r="I123" s="256"/>
    </row>
    <row r="124" spans="1:9" ht="18" customHeight="1">
      <c r="A124" s="261">
        <v>121</v>
      </c>
      <c r="B124" s="262">
        <v>28</v>
      </c>
      <c r="C124" s="263">
        <v>513</v>
      </c>
      <c r="D124" s="254"/>
      <c r="E124" s="254"/>
      <c r="F124" s="256"/>
      <c r="G124" s="256"/>
      <c r="H124" s="254"/>
      <c r="I124" s="254"/>
    </row>
    <row r="125" spans="1:9" ht="18" customHeight="1">
      <c r="A125" s="261">
        <v>201</v>
      </c>
      <c r="B125" s="262">
        <v>28</v>
      </c>
      <c r="C125" s="263">
        <v>513</v>
      </c>
      <c r="D125" s="254"/>
      <c r="E125" s="254"/>
      <c r="F125" s="256"/>
      <c r="G125" s="256"/>
      <c r="H125" s="254"/>
      <c r="I125" s="256"/>
    </row>
    <row r="126" spans="1:9" ht="18" customHeight="1">
      <c r="A126" s="261">
        <v>202</v>
      </c>
      <c r="B126" s="262">
        <v>36</v>
      </c>
      <c r="C126" s="263">
        <v>513</v>
      </c>
      <c r="D126" s="254"/>
      <c r="E126" s="254"/>
      <c r="F126" s="254"/>
      <c r="G126" s="254"/>
      <c r="H126" s="254"/>
      <c r="I126" s="256"/>
    </row>
    <row r="127" spans="1:9" ht="18" customHeight="1">
      <c r="A127" s="261">
        <v>342</v>
      </c>
      <c r="B127" s="262">
        <v>36</v>
      </c>
      <c r="C127" s="263">
        <v>513</v>
      </c>
      <c r="D127" s="254"/>
      <c r="E127" s="254"/>
      <c r="F127" s="254"/>
      <c r="G127" s="254"/>
      <c r="H127" s="254"/>
      <c r="I127" s="254"/>
    </row>
    <row r="128" spans="1:9" ht="18" customHeight="1">
      <c r="A128" s="261">
        <v>343</v>
      </c>
      <c r="B128" s="262">
        <v>42</v>
      </c>
      <c r="C128" s="263">
        <v>513</v>
      </c>
      <c r="D128" s="254"/>
      <c r="E128" s="254"/>
      <c r="F128" s="254"/>
      <c r="G128" s="254"/>
      <c r="H128" s="254"/>
      <c r="I128" s="256"/>
    </row>
    <row r="129" spans="1:9" ht="18" customHeight="1">
      <c r="A129" s="261">
        <v>460</v>
      </c>
      <c r="B129" s="262">
        <v>42</v>
      </c>
      <c r="C129" s="263">
        <v>513</v>
      </c>
      <c r="D129" s="254"/>
      <c r="E129" s="254"/>
      <c r="F129" s="254"/>
      <c r="G129" s="254"/>
      <c r="H129" s="254"/>
      <c r="I129" s="256"/>
    </row>
    <row r="130" spans="1:9" ht="18" customHeight="1">
      <c r="A130" s="261">
        <v>461</v>
      </c>
      <c r="B130" s="262">
        <v>54</v>
      </c>
      <c r="C130" s="263">
        <v>513</v>
      </c>
      <c r="D130" s="254"/>
      <c r="E130" s="254"/>
      <c r="F130" s="254"/>
      <c r="G130" s="254"/>
      <c r="H130" s="254"/>
      <c r="I130" s="254"/>
    </row>
    <row r="131" spans="1:9" ht="18" customHeight="1">
      <c r="A131" s="261">
        <v>732</v>
      </c>
      <c r="B131" s="262">
        <v>54</v>
      </c>
      <c r="C131" s="263">
        <v>513</v>
      </c>
      <c r="D131" s="254"/>
      <c r="E131" s="254"/>
      <c r="F131" s="254"/>
      <c r="G131" s="254"/>
      <c r="H131" s="254"/>
      <c r="I131" s="256"/>
    </row>
    <row r="132" spans="1:9" ht="18" customHeight="1">
      <c r="A132" s="261">
        <v>733</v>
      </c>
      <c r="B132" s="262">
        <v>70</v>
      </c>
      <c r="C132" s="263">
        <v>513</v>
      </c>
      <c r="D132" s="254"/>
      <c r="E132" s="254"/>
      <c r="F132" s="254"/>
      <c r="G132" s="254"/>
      <c r="H132" s="254"/>
      <c r="I132" s="256"/>
    </row>
    <row r="133" spans="1:9" ht="18" customHeight="1">
      <c r="A133" s="261">
        <v>1216</v>
      </c>
      <c r="B133" s="262">
        <v>70</v>
      </c>
      <c r="C133" s="263">
        <v>513</v>
      </c>
      <c r="D133" s="254"/>
      <c r="E133" s="254"/>
      <c r="F133" s="254"/>
      <c r="G133" s="254"/>
      <c r="H133" s="254"/>
      <c r="I133" s="254"/>
    </row>
    <row r="134" spans="1:9" ht="18" customHeight="1">
      <c r="A134" s="261">
        <v>1217</v>
      </c>
      <c r="B134" s="262">
        <v>82</v>
      </c>
      <c r="C134" s="263">
        <v>513</v>
      </c>
      <c r="D134" s="254"/>
      <c r="E134" s="254"/>
      <c r="F134" s="254"/>
      <c r="G134" s="254"/>
      <c r="H134" s="254"/>
      <c r="I134" s="256"/>
    </row>
    <row r="135" spans="1:9" ht="18" customHeight="1">
      <c r="A135" s="261">
        <v>1701</v>
      </c>
      <c r="B135" s="262">
        <v>82</v>
      </c>
      <c r="C135" s="263">
        <v>513</v>
      </c>
      <c r="D135" s="254"/>
      <c r="E135" s="254"/>
      <c r="F135" s="254"/>
      <c r="G135" s="254"/>
      <c r="H135" s="254"/>
      <c r="I135" s="256"/>
    </row>
    <row r="136" spans="1:9" ht="18" customHeight="1">
      <c r="A136" s="261">
        <v>1702</v>
      </c>
      <c r="B136" s="262">
        <v>92</v>
      </c>
      <c r="C136" s="263">
        <v>513</v>
      </c>
      <c r="D136" s="254"/>
      <c r="E136" s="254"/>
      <c r="F136" s="254"/>
      <c r="G136" s="254"/>
      <c r="H136" s="254"/>
      <c r="I136" s="254"/>
    </row>
    <row r="137" spans="1:9" ht="18" customHeight="1">
      <c r="A137" s="261">
        <v>2205</v>
      </c>
      <c r="B137" s="262">
        <v>92</v>
      </c>
      <c r="C137" s="263">
        <v>513</v>
      </c>
      <c r="D137" s="254"/>
      <c r="E137" s="254"/>
      <c r="F137" s="254"/>
      <c r="G137" s="254"/>
      <c r="H137" s="254"/>
      <c r="I137" s="256"/>
    </row>
    <row r="138" spans="1:9" ht="18" customHeight="1">
      <c r="A138" s="261">
        <v>2206</v>
      </c>
      <c r="B138" s="262">
        <v>104</v>
      </c>
      <c r="C138" s="263">
        <v>513</v>
      </c>
      <c r="D138" s="254"/>
      <c r="E138" s="254"/>
      <c r="F138" s="254"/>
      <c r="G138" s="254"/>
      <c r="H138" s="254"/>
      <c r="I138" s="256"/>
    </row>
    <row r="139" spans="1:9" ht="18" customHeight="1">
      <c r="A139" s="261">
        <v>2843</v>
      </c>
      <c r="B139" s="262">
        <v>104</v>
      </c>
      <c r="C139" s="263">
        <v>513</v>
      </c>
      <c r="D139" s="254"/>
      <c r="E139" s="254"/>
      <c r="F139" s="254"/>
      <c r="G139" s="254"/>
      <c r="H139" s="254"/>
      <c r="I139" s="254"/>
    </row>
    <row r="140" spans="1:9" ht="18" customHeight="1">
      <c r="A140" s="264">
        <v>2844</v>
      </c>
      <c r="B140" s="265" t="s">
        <v>237</v>
      </c>
      <c r="C140" s="266">
        <v>513</v>
      </c>
      <c r="D140" s="254"/>
      <c r="E140" s="254"/>
      <c r="F140" s="254"/>
      <c r="G140" s="254"/>
      <c r="H140" s="254"/>
      <c r="I140" s="254"/>
    </row>
    <row r="141" spans="1:9" ht="18" customHeight="1">
      <c r="A141" s="252"/>
      <c r="B141" s="252"/>
      <c r="C141" s="252"/>
      <c r="D141" s="252"/>
      <c r="E141" s="252"/>
      <c r="F141" s="252"/>
      <c r="G141" s="252"/>
      <c r="H141" s="252"/>
      <c r="I141" s="25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S40"/>
  <sheetViews>
    <sheetView workbookViewId="0">
      <selection activeCell="P19" sqref="P19"/>
    </sheetView>
  </sheetViews>
  <sheetFormatPr defaultColWidth="5.7109375" defaultRowHeight="20.100000000000001" customHeight="1"/>
  <cols>
    <col min="3" max="3" width="6.7109375" customWidth="1"/>
  </cols>
  <sheetData>
    <row r="1" spans="1:19" ht="20.100000000000001" customHeight="1">
      <c r="A1" s="332" t="s">
        <v>44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4"/>
    </row>
    <row r="2" spans="1:19" ht="20.100000000000001" customHeight="1">
      <c r="A2" s="335" t="s">
        <v>45</v>
      </c>
      <c r="B2" s="336"/>
      <c r="C2" s="336"/>
      <c r="D2" s="336"/>
      <c r="E2" s="337"/>
      <c r="F2" s="335" t="s">
        <v>46</v>
      </c>
      <c r="G2" s="336"/>
      <c r="H2" s="336"/>
      <c r="I2" s="336"/>
      <c r="J2" s="336"/>
      <c r="K2" s="337"/>
      <c r="L2" s="335" t="s">
        <v>47</v>
      </c>
      <c r="M2" s="336"/>
      <c r="N2" s="337"/>
      <c r="O2" s="116" t="s">
        <v>48</v>
      </c>
      <c r="P2" s="117" t="s">
        <v>49</v>
      </c>
      <c r="Q2" s="117" t="s">
        <v>50</v>
      </c>
      <c r="R2" s="117" t="s">
        <v>51</v>
      </c>
      <c r="S2" s="117" t="s">
        <v>52</v>
      </c>
    </row>
    <row r="3" spans="1:19" ht="20.100000000000001" customHeight="1">
      <c r="A3" s="118" t="s">
        <v>53</v>
      </c>
      <c r="B3" s="118" t="s">
        <v>54</v>
      </c>
      <c r="C3" s="118" t="s">
        <v>55</v>
      </c>
      <c r="D3" s="118" t="s">
        <v>56</v>
      </c>
      <c r="E3" s="118" t="s">
        <v>57</v>
      </c>
      <c r="F3" s="118" t="s">
        <v>58</v>
      </c>
      <c r="G3" s="118" t="s">
        <v>59</v>
      </c>
      <c r="H3" s="118" t="s">
        <v>60</v>
      </c>
      <c r="I3" s="118" t="s">
        <v>61</v>
      </c>
      <c r="J3" s="118" t="s">
        <v>62</v>
      </c>
      <c r="K3" s="118" t="s">
        <v>63</v>
      </c>
      <c r="L3" s="118" t="s">
        <v>64</v>
      </c>
      <c r="M3" s="118" t="s">
        <v>65</v>
      </c>
      <c r="N3" s="118" t="s">
        <v>66</v>
      </c>
      <c r="O3" s="119" t="s">
        <v>67</v>
      </c>
      <c r="P3" s="119" t="s">
        <v>68</v>
      </c>
      <c r="Q3" s="119" t="s">
        <v>69</v>
      </c>
      <c r="R3" s="119" t="s">
        <v>70</v>
      </c>
      <c r="S3" s="119" t="s">
        <v>71</v>
      </c>
    </row>
    <row r="4" spans="1:19" ht="20.100000000000001" customHeight="1">
      <c r="A4" s="24">
        <v>3.5000000000000003E-2</v>
      </c>
      <c r="B4" s="25">
        <v>0.05</v>
      </c>
      <c r="C4" s="26">
        <v>4.7E-2</v>
      </c>
      <c r="D4" s="27">
        <v>1</v>
      </c>
      <c r="E4" s="27">
        <v>220</v>
      </c>
      <c r="F4" s="27" t="s">
        <v>72</v>
      </c>
      <c r="G4" s="27">
        <v>2.5</v>
      </c>
      <c r="H4" s="27" t="s">
        <v>73</v>
      </c>
      <c r="I4" s="27">
        <v>1</v>
      </c>
      <c r="J4" s="28">
        <v>2.5</v>
      </c>
      <c r="K4" s="27">
        <v>28</v>
      </c>
      <c r="L4" s="27">
        <v>2</v>
      </c>
      <c r="M4" s="27">
        <v>50</v>
      </c>
      <c r="N4" s="27">
        <v>20</v>
      </c>
      <c r="O4" s="27" t="s">
        <v>74</v>
      </c>
      <c r="P4" s="27" t="s">
        <v>75</v>
      </c>
      <c r="Q4" s="27" t="s">
        <v>75</v>
      </c>
      <c r="R4" s="27"/>
      <c r="S4" s="27">
        <v>200</v>
      </c>
    </row>
    <row r="5" spans="1:19" ht="20.100000000000001" customHeight="1">
      <c r="A5" s="24">
        <v>6.5000000000000002E-2</v>
      </c>
      <c r="B5" s="25">
        <v>8.3333333333333329E-2</v>
      </c>
      <c r="C5" s="26">
        <v>8.5999999999999993E-2</v>
      </c>
      <c r="D5" s="27">
        <v>2.4</v>
      </c>
      <c r="E5" s="27">
        <v>220</v>
      </c>
      <c r="F5" s="27" t="s">
        <v>72</v>
      </c>
      <c r="G5" s="27">
        <v>2.5</v>
      </c>
      <c r="H5" s="27" t="s">
        <v>73</v>
      </c>
      <c r="I5" s="27">
        <v>1</v>
      </c>
      <c r="J5" s="28">
        <v>2.5</v>
      </c>
      <c r="K5" s="27">
        <v>28</v>
      </c>
      <c r="L5" s="27">
        <v>2</v>
      </c>
      <c r="M5" s="27">
        <v>50</v>
      </c>
      <c r="N5" s="27">
        <v>20</v>
      </c>
      <c r="O5" s="27" t="s">
        <v>74</v>
      </c>
      <c r="P5" s="27" t="s">
        <v>75</v>
      </c>
      <c r="Q5" s="27" t="s">
        <v>75</v>
      </c>
      <c r="R5" s="27"/>
      <c r="S5" s="27">
        <v>200</v>
      </c>
    </row>
    <row r="6" spans="1:19" ht="20.100000000000001" customHeight="1">
      <c r="A6" s="24">
        <v>0.1</v>
      </c>
      <c r="B6" s="25">
        <v>0.125</v>
      </c>
      <c r="C6" s="26">
        <v>0.13300000000000001</v>
      </c>
      <c r="D6" s="27">
        <v>2.2999999999999998</v>
      </c>
      <c r="E6" s="27">
        <v>220</v>
      </c>
      <c r="F6" s="27" t="s">
        <v>72</v>
      </c>
      <c r="G6" s="27">
        <v>2.5</v>
      </c>
      <c r="H6" s="27" t="s">
        <v>73</v>
      </c>
      <c r="I6" s="27">
        <v>1</v>
      </c>
      <c r="J6" s="28">
        <v>2.5</v>
      </c>
      <c r="K6" s="27">
        <v>28</v>
      </c>
      <c r="L6" s="27">
        <v>2</v>
      </c>
      <c r="M6" s="27">
        <v>50</v>
      </c>
      <c r="N6" s="27">
        <v>20</v>
      </c>
      <c r="O6" s="27" t="s">
        <v>74</v>
      </c>
      <c r="P6" s="27" t="s">
        <v>75</v>
      </c>
      <c r="Q6" s="27">
        <v>10</v>
      </c>
      <c r="R6" s="27"/>
      <c r="S6" s="27">
        <v>200</v>
      </c>
    </row>
    <row r="7" spans="1:19" ht="20.100000000000001" customHeight="1">
      <c r="A7" s="24">
        <v>0.2</v>
      </c>
      <c r="B7" s="25">
        <v>0.25</v>
      </c>
      <c r="C7" s="26">
        <v>0.26600000000000001</v>
      </c>
      <c r="D7" s="27">
        <v>3.3</v>
      </c>
      <c r="E7" s="27">
        <v>220</v>
      </c>
      <c r="F7" s="27" t="s">
        <v>72</v>
      </c>
      <c r="G7" s="27">
        <v>2.5</v>
      </c>
      <c r="H7" s="27" t="s">
        <v>73</v>
      </c>
      <c r="I7" s="27">
        <v>1</v>
      </c>
      <c r="J7" s="28">
        <v>2.5</v>
      </c>
      <c r="K7" s="27">
        <v>28</v>
      </c>
      <c r="L7" s="27">
        <v>2</v>
      </c>
      <c r="M7" s="27">
        <v>50</v>
      </c>
      <c r="N7" s="27">
        <v>20</v>
      </c>
      <c r="O7" s="27" t="s">
        <v>74</v>
      </c>
      <c r="P7" s="27" t="s">
        <v>75</v>
      </c>
      <c r="Q7" s="27">
        <v>15</v>
      </c>
      <c r="R7" s="27">
        <v>30</v>
      </c>
      <c r="S7" s="27">
        <v>200</v>
      </c>
    </row>
    <row r="8" spans="1:19" ht="20.100000000000001" customHeight="1" thickBot="1">
      <c r="A8" s="29">
        <v>0.4</v>
      </c>
      <c r="B8" s="30">
        <v>0.5</v>
      </c>
      <c r="C8" s="31">
        <v>0.53200000000000003</v>
      </c>
      <c r="D8" s="32">
        <v>5.0999999999999996</v>
      </c>
      <c r="E8" s="32">
        <v>220</v>
      </c>
      <c r="F8" s="32" t="s">
        <v>72</v>
      </c>
      <c r="G8" s="32">
        <v>2.5</v>
      </c>
      <c r="H8" s="32" t="s">
        <v>73</v>
      </c>
      <c r="I8" s="32">
        <v>1</v>
      </c>
      <c r="J8" s="33">
        <v>2.5</v>
      </c>
      <c r="K8" s="32">
        <v>28</v>
      </c>
      <c r="L8" s="32">
        <v>2</v>
      </c>
      <c r="M8" s="32">
        <v>50</v>
      </c>
      <c r="N8" s="32">
        <v>20</v>
      </c>
      <c r="O8" s="32" t="s">
        <v>74</v>
      </c>
      <c r="P8" s="32">
        <v>10</v>
      </c>
      <c r="Q8" s="32">
        <v>20</v>
      </c>
      <c r="R8" s="32">
        <v>30</v>
      </c>
      <c r="S8" s="32">
        <v>200</v>
      </c>
    </row>
    <row r="9" spans="1:19" ht="20.100000000000001" customHeight="1" thickTop="1">
      <c r="A9" s="34">
        <v>0.75</v>
      </c>
      <c r="B9" s="35">
        <v>1</v>
      </c>
      <c r="C9" s="36">
        <v>0.93799999999999994</v>
      </c>
      <c r="D9" s="37">
        <v>2.5299999999999998</v>
      </c>
      <c r="E9" s="37">
        <v>380</v>
      </c>
      <c r="F9" s="38" t="s">
        <v>72</v>
      </c>
      <c r="G9" s="37">
        <v>2.5</v>
      </c>
      <c r="H9" s="37" t="s">
        <v>76</v>
      </c>
      <c r="I9" s="37">
        <v>1</v>
      </c>
      <c r="J9" s="39">
        <v>2.5</v>
      </c>
      <c r="K9" s="37">
        <v>28</v>
      </c>
      <c r="L9" s="37">
        <v>3</v>
      </c>
      <c r="M9" s="37">
        <v>50</v>
      </c>
      <c r="N9" s="37">
        <v>20</v>
      </c>
      <c r="O9" s="37" t="s">
        <v>74</v>
      </c>
      <c r="P9" s="37" t="s">
        <v>75</v>
      </c>
      <c r="Q9" s="37" t="s">
        <v>75</v>
      </c>
      <c r="R9" s="37">
        <v>30</v>
      </c>
      <c r="S9" s="37">
        <v>200</v>
      </c>
    </row>
    <row r="10" spans="1:19" ht="20.100000000000001" customHeight="1">
      <c r="A10" s="40">
        <v>1.1000000000000001</v>
      </c>
      <c r="B10" s="41">
        <v>1.5</v>
      </c>
      <c r="C10" s="26">
        <v>1.375</v>
      </c>
      <c r="D10" s="42">
        <v>3.42</v>
      </c>
      <c r="E10" s="42">
        <v>380</v>
      </c>
      <c r="F10" s="27" t="s">
        <v>72</v>
      </c>
      <c r="G10" s="42">
        <v>2.5</v>
      </c>
      <c r="H10" s="42" t="s">
        <v>76</v>
      </c>
      <c r="I10" s="42">
        <v>1</v>
      </c>
      <c r="J10" s="43">
        <v>2.5</v>
      </c>
      <c r="K10" s="42">
        <v>28</v>
      </c>
      <c r="L10" s="42">
        <v>3</v>
      </c>
      <c r="M10" s="42">
        <v>50</v>
      </c>
      <c r="N10" s="42">
        <v>20</v>
      </c>
      <c r="O10" s="42" t="s">
        <v>74</v>
      </c>
      <c r="P10" s="42" t="s">
        <v>75</v>
      </c>
      <c r="Q10" s="42" t="s">
        <v>75</v>
      </c>
      <c r="R10" s="42">
        <v>30</v>
      </c>
      <c r="S10" s="42">
        <v>200</v>
      </c>
    </row>
    <row r="11" spans="1:19" ht="20.100000000000001" customHeight="1">
      <c r="A11" s="40">
        <v>1.5</v>
      </c>
      <c r="B11" s="41">
        <v>2</v>
      </c>
      <c r="C11" s="26">
        <v>1.875</v>
      </c>
      <c r="D11" s="42">
        <v>4.21</v>
      </c>
      <c r="E11" s="42">
        <v>380</v>
      </c>
      <c r="F11" s="27" t="s">
        <v>72</v>
      </c>
      <c r="G11" s="42">
        <v>2.5</v>
      </c>
      <c r="H11" s="42" t="s">
        <v>76</v>
      </c>
      <c r="I11" s="42">
        <v>1</v>
      </c>
      <c r="J11" s="43">
        <v>2.5</v>
      </c>
      <c r="K11" s="42">
        <v>28</v>
      </c>
      <c r="L11" s="42">
        <v>3</v>
      </c>
      <c r="M11" s="42">
        <v>50</v>
      </c>
      <c r="N11" s="42">
        <v>20</v>
      </c>
      <c r="O11" s="42" t="s">
        <v>74</v>
      </c>
      <c r="P11" s="42">
        <v>10</v>
      </c>
      <c r="Q11" s="42">
        <v>10</v>
      </c>
      <c r="R11" s="42">
        <v>30</v>
      </c>
      <c r="S11" s="42">
        <v>200</v>
      </c>
    </row>
    <row r="12" spans="1:19" ht="20.100000000000001" customHeight="1">
      <c r="A12" s="40">
        <v>2.2000000000000002</v>
      </c>
      <c r="B12" s="41">
        <v>3</v>
      </c>
      <c r="C12" s="26">
        <v>2.75</v>
      </c>
      <c r="D12" s="42">
        <v>5.84</v>
      </c>
      <c r="E12" s="42">
        <v>380</v>
      </c>
      <c r="F12" s="27" t="s">
        <v>72</v>
      </c>
      <c r="G12" s="42">
        <v>2.5</v>
      </c>
      <c r="H12" s="42" t="s">
        <v>76</v>
      </c>
      <c r="I12" s="42">
        <v>1</v>
      </c>
      <c r="J12" s="43">
        <v>2.5</v>
      </c>
      <c r="K12" s="42">
        <v>28</v>
      </c>
      <c r="L12" s="42">
        <v>3</v>
      </c>
      <c r="M12" s="42">
        <v>50</v>
      </c>
      <c r="N12" s="42">
        <v>20</v>
      </c>
      <c r="O12" s="42" t="s">
        <v>74</v>
      </c>
      <c r="P12" s="42">
        <v>10</v>
      </c>
      <c r="Q12" s="42">
        <v>15</v>
      </c>
      <c r="R12" s="42">
        <v>30</v>
      </c>
      <c r="S12" s="42">
        <v>200</v>
      </c>
    </row>
    <row r="13" spans="1:19" ht="20.100000000000001" customHeight="1" thickBot="1">
      <c r="A13" s="44">
        <v>3.7</v>
      </c>
      <c r="B13" s="45">
        <v>5</v>
      </c>
      <c r="C13" s="31">
        <v>4.625</v>
      </c>
      <c r="D13" s="46">
        <v>9.16</v>
      </c>
      <c r="E13" s="46">
        <v>380</v>
      </c>
      <c r="F13" s="32" t="s">
        <v>72</v>
      </c>
      <c r="G13" s="46">
        <v>2.5</v>
      </c>
      <c r="H13" s="46" t="s">
        <v>76</v>
      </c>
      <c r="I13" s="46">
        <v>1</v>
      </c>
      <c r="J13" s="47">
        <v>2.5</v>
      </c>
      <c r="K13" s="46">
        <v>28</v>
      </c>
      <c r="L13" s="46">
        <v>3</v>
      </c>
      <c r="M13" s="46">
        <v>50</v>
      </c>
      <c r="N13" s="46">
        <v>30</v>
      </c>
      <c r="O13" s="46" t="s">
        <v>74</v>
      </c>
      <c r="P13" s="46">
        <v>15</v>
      </c>
      <c r="Q13" s="46">
        <v>20</v>
      </c>
      <c r="R13" s="46">
        <v>30</v>
      </c>
      <c r="S13" s="46">
        <v>200</v>
      </c>
    </row>
    <row r="14" spans="1:19" ht="20.100000000000001" customHeight="1" thickTop="1">
      <c r="A14" s="34">
        <v>5.5</v>
      </c>
      <c r="B14" s="35">
        <v>7.5</v>
      </c>
      <c r="C14" s="36">
        <v>6.875</v>
      </c>
      <c r="D14" s="37">
        <v>13.7</v>
      </c>
      <c r="E14" s="37">
        <v>380</v>
      </c>
      <c r="F14" s="38" t="s">
        <v>72</v>
      </c>
      <c r="G14" s="37">
        <v>4</v>
      </c>
      <c r="H14" s="37" t="s">
        <v>76</v>
      </c>
      <c r="I14" s="37">
        <v>1</v>
      </c>
      <c r="J14" s="39">
        <v>4</v>
      </c>
      <c r="K14" s="37">
        <v>28</v>
      </c>
      <c r="L14" s="37">
        <v>3</v>
      </c>
      <c r="M14" s="37">
        <v>50</v>
      </c>
      <c r="N14" s="37">
        <v>40</v>
      </c>
      <c r="O14" s="37" t="s">
        <v>74</v>
      </c>
      <c r="P14" s="37">
        <v>20</v>
      </c>
      <c r="Q14" s="37">
        <v>50</v>
      </c>
      <c r="R14" s="37">
        <v>30</v>
      </c>
      <c r="S14" s="37">
        <v>300</v>
      </c>
    </row>
    <row r="15" spans="1:19" ht="20.100000000000001" customHeight="1">
      <c r="A15" s="40">
        <v>7.5</v>
      </c>
      <c r="B15" s="41">
        <v>10</v>
      </c>
      <c r="C15" s="26">
        <v>9.375</v>
      </c>
      <c r="D15" s="42">
        <v>17.899999999999999</v>
      </c>
      <c r="E15" s="42">
        <v>380</v>
      </c>
      <c r="F15" s="27" t="s">
        <v>72</v>
      </c>
      <c r="G15" s="42">
        <v>4</v>
      </c>
      <c r="H15" s="42" t="s">
        <v>76</v>
      </c>
      <c r="I15" s="42">
        <v>1</v>
      </c>
      <c r="J15" s="43">
        <v>4</v>
      </c>
      <c r="K15" s="42">
        <v>28</v>
      </c>
      <c r="L15" s="42">
        <v>3</v>
      </c>
      <c r="M15" s="42">
        <v>50</v>
      </c>
      <c r="N15" s="42">
        <v>50</v>
      </c>
      <c r="O15" s="42" t="s">
        <v>74</v>
      </c>
      <c r="P15" s="42">
        <v>30</v>
      </c>
      <c r="Q15" s="42">
        <v>75</v>
      </c>
      <c r="R15" s="42">
        <v>30</v>
      </c>
      <c r="S15" s="42">
        <v>300</v>
      </c>
    </row>
    <row r="16" spans="1:19" ht="20.100000000000001" customHeight="1" thickBot="1">
      <c r="A16" s="44">
        <v>11</v>
      </c>
      <c r="B16" s="45">
        <v>15</v>
      </c>
      <c r="C16" s="31">
        <v>13.75</v>
      </c>
      <c r="D16" s="46">
        <v>25.3</v>
      </c>
      <c r="E16" s="46">
        <v>380</v>
      </c>
      <c r="F16" s="32" t="s">
        <v>72</v>
      </c>
      <c r="G16" s="46">
        <v>6</v>
      </c>
      <c r="H16" s="46" t="s">
        <v>76</v>
      </c>
      <c r="I16" s="46">
        <v>2</v>
      </c>
      <c r="J16" s="47">
        <v>6</v>
      </c>
      <c r="K16" s="46">
        <v>42</v>
      </c>
      <c r="L16" s="46">
        <v>3</v>
      </c>
      <c r="M16" s="46">
        <v>50</v>
      </c>
      <c r="N16" s="46">
        <v>50</v>
      </c>
      <c r="O16" s="85" t="s">
        <v>77</v>
      </c>
      <c r="P16" s="46">
        <v>40</v>
      </c>
      <c r="Q16" s="46">
        <v>100</v>
      </c>
      <c r="R16" s="46">
        <v>50</v>
      </c>
      <c r="S16" s="46">
        <v>300</v>
      </c>
    </row>
    <row r="17" spans="1:19" ht="20.100000000000001" customHeight="1" thickTop="1">
      <c r="A17" s="34">
        <v>15</v>
      </c>
      <c r="B17" s="35">
        <v>20</v>
      </c>
      <c r="C17" s="36">
        <v>18.75</v>
      </c>
      <c r="D17" s="37">
        <v>34.21</v>
      </c>
      <c r="E17" s="37">
        <v>380</v>
      </c>
      <c r="F17" s="38" t="s">
        <v>72</v>
      </c>
      <c r="G17" s="37">
        <v>10</v>
      </c>
      <c r="H17" s="37" t="s">
        <v>76</v>
      </c>
      <c r="I17" s="37">
        <v>2</v>
      </c>
      <c r="J17" s="39">
        <v>10</v>
      </c>
      <c r="K17" s="37">
        <v>54</v>
      </c>
      <c r="L17" s="37">
        <v>3</v>
      </c>
      <c r="M17" s="37">
        <v>100</v>
      </c>
      <c r="N17" s="37">
        <v>75</v>
      </c>
      <c r="O17" s="37" t="s">
        <v>77</v>
      </c>
      <c r="P17" s="37">
        <v>50</v>
      </c>
      <c r="Q17" s="37">
        <v>100</v>
      </c>
      <c r="R17" s="37">
        <v>50</v>
      </c>
      <c r="S17" s="37">
        <v>400</v>
      </c>
    </row>
    <row r="18" spans="1:19" ht="20.100000000000001" customHeight="1">
      <c r="A18" s="40">
        <v>18.5</v>
      </c>
      <c r="B18" s="41">
        <v>25</v>
      </c>
      <c r="C18" s="26">
        <v>23.125</v>
      </c>
      <c r="D18" s="42">
        <v>41.6</v>
      </c>
      <c r="E18" s="42">
        <v>380</v>
      </c>
      <c r="F18" s="27" t="s">
        <v>72</v>
      </c>
      <c r="G18" s="42">
        <v>16</v>
      </c>
      <c r="H18" s="42" t="s">
        <v>76</v>
      </c>
      <c r="I18" s="42">
        <v>2</v>
      </c>
      <c r="J18" s="43">
        <v>16</v>
      </c>
      <c r="K18" s="42">
        <v>54</v>
      </c>
      <c r="L18" s="42">
        <v>3</v>
      </c>
      <c r="M18" s="42">
        <v>100</v>
      </c>
      <c r="N18" s="42">
        <v>75</v>
      </c>
      <c r="O18" s="42" t="s">
        <v>77</v>
      </c>
      <c r="P18" s="42">
        <v>60</v>
      </c>
      <c r="Q18" s="42">
        <v>150</v>
      </c>
      <c r="R18" s="42">
        <v>75</v>
      </c>
      <c r="S18" s="42">
        <v>400</v>
      </c>
    </row>
    <row r="19" spans="1:19" ht="20.100000000000001" customHeight="1">
      <c r="A19" s="40">
        <v>22</v>
      </c>
      <c r="B19" s="41">
        <v>30</v>
      </c>
      <c r="C19" s="26">
        <v>27.5</v>
      </c>
      <c r="D19" s="42">
        <v>49</v>
      </c>
      <c r="E19" s="42">
        <v>380</v>
      </c>
      <c r="F19" s="27" t="s">
        <v>72</v>
      </c>
      <c r="G19" s="42">
        <v>16</v>
      </c>
      <c r="H19" s="42" t="s">
        <v>76</v>
      </c>
      <c r="I19" s="42">
        <v>2</v>
      </c>
      <c r="J19" s="43">
        <v>16</v>
      </c>
      <c r="K19" s="42">
        <v>54</v>
      </c>
      <c r="L19" s="42">
        <v>3</v>
      </c>
      <c r="M19" s="42">
        <v>100</v>
      </c>
      <c r="N19" s="42">
        <v>100</v>
      </c>
      <c r="O19" s="42" t="s">
        <v>77</v>
      </c>
      <c r="P19" s="42">
        <v>75</v>
      </c>
      <c r="Q19" s="42">
        <v>150</v>
      </c>
      <c r="R19" s="42">
        <v>75</v>
      </c>
      <c r="S19" s="42">
        <v>400</v>
      </c>
    </row>
    <row r="20" spans="1:19" ht="20.100000000000001" customHeight="1" thickBot="1">
      <c r="A20" s="44">
        <v>30</v>
      </c>
      <c r="B20" s="45">
        <v>40</v>
      </c>
      <c r="C20" s="31">
        <v>37.5</v>
      </c>
      <c r="D20" s="46">
        <v>65.8</v>
      </c>
      <c r="E20" s="46">
        <v>380</v>
      </c>
      <c r="F20" s="32" t="s">
        <v>72</v>
      </c>
      <c r="G20" s="46">
        <v>25</v>
      </c>
      <c r="H20" s="46" t="s">
        <v>76</v>
      </c>
      <c r="I20" s="46">
        <v>2</v>
      </c>
      <c r="J20" s="47">
        <v>16</v>
      </c>
      <c r="K20" s="46">
        <v>70</v>
      </c>
      <c r="L20" s="46">
        <v>3</v>
      </c>
      <c r="M20" s="46">
        <v>100</v>
      </c>
      <c r="N20" s="46">
        <v>100</v>
      </c>
      <c r="O20" s="46" t="s">
        <v>77</v>
      </c>
      <c r="P20" s="46">
        <v>100</v>
      </c>
      <c r="Q20" s="46">
        <v>200</v>
      </c>
      <c r="R20" s="46">
        <v>75</v>
      </c>
      <c r="S20" s="46">
        <v>400</v>
      </c>
    </row>
    <row r="21" spans="1:19" ht="20.100000000000001" customHeight="1" thickTop="1">
      <c r="A21" s="34">
        <v>37</v>
      </c>
      <c r="B21" s="35">
        <v>50</v>
      </c>
      <c r="C21" s="36">
        <v>46.25</v>
      </c>
      <c r="D21" s="37">
        <v>84.2</v>
      </c>
      <c r="E21" s="37">
        <v>380</v>
      </c>
      <c r="F21" s="38" t="s">
        <v>72</v>
      </c>
      <c r="G21" s="37">
        <v>35</v>
      </c>
      <c r="H21" s="37" t="s">
        <v>76</v>
      </c>
      <c r="I21" s="37">
        <v>2</v>
      </c>
      <c r="J21" s="39">
        <v>16</v>
      </c>
      <c r="K21" s="37">
        <v>70</v>
      </c>
      <c r="L21" s="37">
        <v>3</v>
      </c>
      <c r="M21" s="37">
        <v>225</v>
      </c>
      <c r="N21" s="37">
        <v>125</v>
      </c>
      <c r="O21" s="37" t="s">
        <v>77</v>
      </c>
      <c r="P21" s="37">
        <v>120</v>
      </c>
      <c r="Q21" s="37">
        <v>250</v>
      </c>
      <c r="R21" s="37">
        <v>75</v>
      </c>
      <c r="S21" s="37">
        <v>600</v>
      </c>
    </row>
    <row r="22" spans="1:19" ht="20.100000000000001" customHeight="1">
      <c r="A22" s="40">
        <v>45</v>
      </c>
      <c r="B22" s="41">
        <v>60</v>
      </c>
      <c r="C22" s="26">
        <v>56.25</v>
      </c>
      <c r="D22" s="42">
        <v>100</v>
      </c>
      <c r="E22" s="42">
        <v>380</v>
      </c>
      <c r="F22" s="27" t="s">
        <v>72</v>
      </c>
      <c r="G22" s="42">
        <v>50</v>
      </c>
      <c r="H22" s="42" t="s">
        <v>78</v>
      </c>
      <c r="I22" s="42">
        <v>6</v>
      </c>
      <c r="J22" s="43">
        <v>25</v>
      </c>
      <c r="K22" s="42">
        <v>82</v>
      </c>
      <c r="L22" s="42">
        <v>3</v>
      </c>
      <c r="M22" s="42">
        <v>225</v>
      </c>
      <c r="N22" s="42">
        <v>150</v>
      </c>
      <c r="O22" s="42" t="s">
        <v>77</v>
      </c>
      <c r="P22" s="42">
        <v>150</v>
      </c>
      <c r="Q22" s="42">
        <v>300</v>
      </c>
      <c r="R22" s="42">
        <v>75</v>
      </c>
      <c r="S22" s="42">
        <v>600</v>
      </c>
    </row>
    <row r="23" spans="1:19" ht="20.100000000000001" customHeight="1" thickBot="1">
      <c r="A23" s="48">
        <v>55</v>
      </c>
      <c r="B23" s="49">
        <v>75</v>
      </c>
      <c r="C23" s="50">
        <v>68.75</v>
      </c>
      <c r="D23" s="51">
        <v>121</v>
      </c>
      <c r="E23" s="51">
        <v>380</v>
      </c>
      <c r="F23" s="52" t="s">
        <v>72</v>
      </c>
      <c r="G23" s="51">
        <v>70</v>
      </c>
      <c r="H23" s="51" t="s">
        <v>78</v>
      </c>
      <c r="I23" s="51">
        <v>6</v>
      </c>
      <c r="J23" s="53">
        <v>35</v>
      </c>
      <c r="K23" s="51">
        <v>82</v>
      </c>
      <c r="L23" s="51">
        <v>3</v>
      </c>
      <c r="M23" s="51">
        <v>225</v>
      </c>
      <c r="N23" s="51">
        <v>200</v>
      </c>
      <c r="O23" s="51" t="s">
        <v>77</v>
      </c>
      <c r="P23" s="51">
        <v>200</v>
      </c>
      <c r="Q23" s="51">
        <v>400</v>
      </c>
      <c r="R23" s="51">
        <v>150</v>
      </c>
      <c r="S23" s="51">
        <v>600</v>
      </c>
    </row>
    <row r="24" spans="1:19" ht="20.100000000000001" customHeight="1" thickTop="1">
      <c r="A24" s="34">
        <v>75</v>
      </c>
      <c r="B24" s="35">
        <v>100</v>
      </c>
      <c r="C24" s="36">
        <v>93.75</v>
      </c>
      <c r="D24" s="37">
        <v>163</v>
      </c>
      <c r="E24" s="37">
        <v>380</v>
      </c>
      <c r="F24" s="38" t="s">
        <v>72</v>
      </c>
      <c r="G24" s="37">
        <v>95</v>
      </c>
      <c r="H24" s="54" t="s">
        <v>78</v>
      </c>
      <c r="I24" s="37">
        <v>3</v>
      </c>
      <c r="J24" s="39">
        <v>50</v>
      </c>
      <c r="K24" s="37">
        <v>82</v>
      </c>
      <c r="L24" s="37">
        <v>3</v>
      </c>
      <c r="M24" s="37">
        <v>400</v>
      </c>
      <c r="N24" s="37">
        <v>300</v>
      </c>
      <c r="O24" s="37" t="s">
        <v>79</v>
      </c>
      <c r="P24" s="37">
        <v>200</v>
      </c>
      <c r="Q24" s="37">
        <v>500</v>
      </c>
      <c r="R24" s="37">
        <v>150</v>
      </c>
      <c r="S24" s="37">
        <v>800</v>
      </c>
    </row>
    <row r="25" spans="1:19" ht="20.100000000000001" customHeight="1" thickBot="1">
      <c r="A25" s="48">
        <v>90</v>
      </c>
      <c r="B25" s="49">
        <v>120</v>
      </c>
      <c r="C25" s="50">
        <v>112.5</v>
      </c>
      <c r="D25" s="51">
        <v>190</v>
      </c>
      <c r="E25" s="51">
        <v>380</v>
      </c>
      <c r="F25" s="52" t="s">
        <v>72</v>
      </c>
      <c r="G25" s="51">
        <v>95</v>
      </c>
      <c r="H25" s="51" t="s">
        <v>78</v>
      </c>
      <c r="I25" s="51">
        <v>3</v>
      </c>
      <c r="J25" s="53">
        <v>50</v>
      </c>
      <c r="K25" s="51">
        <v>82</v>
      </c>
      <c r="L25" s="51">
        <v>3</v>
      </c>
      <c r="M25" s="51">
        <v>400</v>
      </c>
      <c r="N25" s="51">
        <v>400</v>
      </c>
      <c r="O25" s="51" t="s">
        <v>79</v>
      </c>
      <c r="P25" s="51">
        <v>250</v>
      </c>
      <c r="Q25" s="51">
        <v>600</v>
      </c>
      <c r="R25" s="51">
        <v>150</v>
      </c>
      <c r="S25" s="51">
        <v>1000</v>
      </c>
    </row>
    <row r="26" spans="1:19" ht="20.100000000000001" customHeight="1" thickTop="1">
      <c r="A26" s="34">
        <v>110</v>
      </c>
      <c r="B26" s="35">
        <v>150</v>
      </c>
      <c r="C26" s="36">
        <v>137.5</v>
      </c>
      <c r="D26" s="37">
        <v>232</v>
      </c>
      <c r="E26" s="37">
        <v>380</v>
      </c>
      <c r="F26" s="38" t="s">
        <v>72</v>
      </c>
      <c r="G26" s="37">
        <v>120</v>
      </c>
      <c r="H26" s="37" t="s">
        <v>78</v>
      </c>
      <c r="I26" s="37">
        <v>3</v>
      </c>
      <c r="J26" s="39">
        <v>70</v>
      </c>
      <c r="K26" s="37">
        <v>104</v>
      </c>
      <c r="L26" s="37">
        <v>3</v>
      </c>
      <c r="M26" s="37">
        <v>600</v>
      </c>
      <c r="N26" s="37">
        <v>500</v>
      </c>
      <c r="O26" s="37" t="s">
        <v>79</v>
      </c>
      <c r="P26" s="37">
        <v>300</v>
      </c>
      <c r="Q26" s="37">
        <v>750</v>
      </c>
      <c r="R26" s="37">
        <v>150</v>
      </c>
      <c r="S26" s="37">
        <v>1200</v>
      </c>
    </row>
    <row r="27" spans="1:19" ht="20.100000000000001" customHeight="1">
      <c r="A27" s="40">
        <v>132</v>
      </c>
      <c r="B27" s="41">
        <v>180</v>
      </c>
      <c r="C27" s="26">
        <v>165</v>
      </c>
      <c r="D27" s="42">
        <v>263</v>
      </c>
      <c r="E27" s="42">
        <v>380</v>
      </c>
      <c r="F27" s="27" t="s">
        <v>72</v>
      </c>
      <c r="G27" s="42">
        <v>150</v>
      </c>
      <c r="H27" s="42" t="s">
        <v>78</v>
      </c>
      <c r="I27" s="42">
        <v>3</v>
      </c>
      <c r="J27" s="43">
        <v>95</v>
      </c>
      <c r="K27" s="42">
        <v>104</v>
      </c>
      <c r="L27" s="42">
        <v>3</v>
      </c>
      <c r="M27" s="42">
        <v>600</v>
      </c>
      <c r="N27" s="42">
        <v>600</v>
      </c>
      <c r="O27" s="42" t="s">
        <v>79</v>
      </c>
      <c r="P27" s="42">
        <v>400</v>
      </c>
      <c r="Q27" s="42">
        <v>800</v>
      </c>
      <c r="R27" s="42">
        <v>150</v>
      </c>
      <c r="S27" s="42">
        <v>1200</v>
      </c>
    </row>
    <row r="28" spans="1:19" ht="20.100000000000001" customHeight="1">
      <c r="A28" s="40"/>
      <c r="B28" s="41"/>
      <c r="C28" s="26"/>
      <c r="D28" s="42"/>
      <c r="E28" s="42"/>
      <c r="F28" s="42"/>
      <c r="G28" s="42"/>
      <c r="H28" s="42"/>
      <c r="I28" s="42"/>
      <c r="J28" s="43"/>
      <c r="K28" s="42"/>
      <c r="L28" s="42"/>
      <c r="M28" s="42"/>
      <c r="N28" s="42"/>
      <c r="O28" s="42"/>
      <c r="P28" s="42"/>
      <c r="Q28" s="42"/>
      <c r="R28" s="42"/>
      <c r="S28" s="42"/>
    </row>
    <row r="29" spans="1:19" ht="20.100000000000001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0.100000000000001" customHeight="1">
      <c r="A30" s="338" t="s">
        <v>80</v>
      </c>
      <c r="B30" s="338"/>
      <c r="C30" s="338"/>
      <c r="D30" s="338"/>
      <c r="E30" s="338"/>
      <c r="F30" s="338"/>
      <c r="G30" s="338"/>
      <c r="H30" s="339"/>
      <c r="I30" s="55" t="s">
        <v>81</v>
      </c>
      <c r="J30" s="340" t="s">
        <v>82</v>
      </c>
      <c r="K30" s="341"/>
      <c r="L30" s="342"/>
      <c r="M30" s="56">
        <v>50</v>
      </c>
      <c r="N30" s="56">
        <v>50</v>
      </c>
      <c r="O30" s="57"/>
      <c r="P30" s="57"/>
      <c r="Q30" s="57"/>
      <c r="R30" s="57"/>
      <c r="S30" s="56">
        <v>200</v>
      </c>
    </row>
    <row r="31" spans="1:19" ht="20.100000000000001" customHeight="1">
      <c r="A31" s="349" t="s">
        <v>83</v>
      </c>
      <c r="B31" s="349"/>
      <c r="C31" s="349"/>
      <c r="D31" s="349"/>
      <c r="E31" s="349"/>
      <c r="F31" s="349"/>
      <c r="G31" s="349"/>
      <c r="H31" s="350"/>
      <c r="I31" s="58" t="s">
        <v>84</v>
      </c>
      <c r="J31" s="343"/>
      <c r="K31" s="344"/>
      <c r="L31" s="345"/>
      <c r="M31" s="56">
        <v>100</v>
      </c>
      <c r="N31" s="56">
        <v>100</v>
      </c>
      <c r="O31" s="57"/>
      <c r="P31" s="57"/>
      <c r="Q31" s="57"/>
      <c r="R31" s="57"/>
      <c r="S31" s="56">
        <v>300</v>
      </c>
    </row>
    <row r="32" spans="1:19" ht="20.100000000000001" customHeight="1">
      <c r="A32" s="338" t="s">
        <v>85</v>
      </c>
      <c r="B32" s="338"/>
      <c r="C32" s="338"/>
      <c r="D32" s="338"/>
      <c r="E32" s="338"/>
      <c r="F32" s="338"/>
      <c r="G32" s="338"/>
      <c r="H32" s="339"/>
      <c r="I32" s="58" t="s">
        <v>84</v>
      </c>
      <c r="J32" s="346"/>
      <c r="K32" s="347"/>
      <c r="L32" s="348"/>
      <c r="M32" s="56">
        <v>225</v>
      </c>
      <c r="N32" s="56">
        <v>225</v>
      </c>
      <c r="O32" s="57"/>
      <c r="P32" s="57"/>
      <c r="Q32" s="57"/>
      <c r="R32" s="57"/>
      <c r="S32" s="56">
        <v>400</v>
      </c>
    </row>
    <row r="33" spans="1:19" ht="20.100000000000001" customHeight="1">
      <c r="A33" s="338" t="s">
        <v>86</v>
      </c>
      <c r="B33" s="338"/>
      <c r="C33" s="338"/>
      <c r="D33" s="338"/>
      <c r="E33" s="338"/>
      <c r="F33" s="338"/>
      <c r="G33" s="338"/>
      <c r="H33" s="339"/>
      <c r="I33" s="58"/>
      <c r="J33" s="340" t="s">
        <v>87</v>
      </c>
      <c r="K33" s="341"/>
      <c r="L33" s="342"/>
      <c r="M33" s="56">
        <v>50</v>
      </c>
      <c r="N33" s="56"/>
      <c r="O33" s="57"/>
      <c r="P33" s="57"/>
      <c r="Q33" s="57"/>
      <c r="R33" s="57"/>
      <c r="S33" s="56">
        <v>300</v>
      </c>
    </row>
    <row r="34" spans="1:19" ht="20.100000000000001" customHeight="1">
      <c r="A34" s="338" t="s">
        <v>88</v>
      </c>
      <c r="B34" s="338"/>
      <c r="C34" s="338"/>
      <c r="D34" s="338"/>
      <c r="E34" s="338"/>
      <c r="F34" s="338"/>
      <c r="G34" s="338"/>
      <c r="H34" s="339"/>
      <c r="I34" s="58" t="s">
        <v>89</v>
      </c>
      <c r="J34" s="343"/>
      <c r="K34" s="344"/>
      <c r="L34" s="345"/>
      <c r="M34" s="56">
        <v>100</v>
      </c>
      <c r="N34" s="56"/>
      <c r="O34" s="57"/>
      <c r="P34" s="57"/>
      <c r="Q34" s="57"/>
      <c r="R34" s="57"/>
      <c r="S34" s="56">
        <v>300</v>
      </c>
    </row>
    <row r="35" spans="1:19" ht="20.100000000000001" customHeight="1">
      <c r="A35" s="338" t="s">
        <v>90</v>
      </c>
      <c r="B35" s="338"/>
      <c r="C35" s="338"/>
      <c r="D35" s="338"/>
      <c r="E35" s="338"/>
      <c r="F35" s="338"/>
      <c r="G35" s="338"/>
      <c r="H35" s="339"/>
      <c r="I35" s="58" t="s">
        <v>91</v>
      </c>
      <c r="J35" s="343"/>
      <c r="K35" s="344"/>
      <c r="L35" s="345"/>
      <c r="M35" s="56">
        <v>225</v>
      </c>
      <c r="N35" s="56"/>
      <c r="O35" s="57"/>
      <c r="P35" s="57"/>
      <c r="Q35" s="57"/>
      <c r="R35" s="57"/>
      <c r="S35" s="56">
        <v>600</v>
      </c>
    </row>
    <row r="36" spans="1:19" ht="20.100000000000001" customHeight="1">
      <c r="A36" s="338" t="s">
        <v>92</v>
      </c>
      <c r="B36" s="338"/>
      <c r="C36" s="338"/>
      <c r="D36" s="338"/>
      <c r="E36" s="338"/>
      <c r="F36" s="338"/>
      <c r="G36" s="338"/>
      <c r="H36" s="339"/>
      <c r="I36" s="58" t="s">
        <v>93</v>
      </c>
      <c r="J36" s="343"/>
      <c r="K36" s="344"/>
      <c r="L36" s="345"/>
      <c r="M36" s="56">
        <v>400</v>
      </c>
      <c r="N36" s="56"/>
      <c r="O36" s="57"/>
      <c r="P36" s="57"/>
      <c r="Q36" s="57"/>
      <c r="R36" s="57" t="s">
        <v>94</v>
      </c>
      <c r="S36" s="56">
        <v>800</v>
      </c>
    </row>
    <row r="37" spans="1:19" ht="20.100000000000001" customHeight="1">
      <c r="A37" s="338" t="s">
        <v>95</v>
      </c>
      <c r="B37" s="338"/>
      <c r="C37" s="338"/>
      <c r="D37" s="338"/>
      <c r="E37" s="338"/>
      <c r="F37" s="338"/>
      <c r="G37" s="338"/>
      <c r="H37" s="339"/>
      <c r="I37" s="58" t="s">
        <v>96</v>
      </c>
      <c r="J37" s="343"/>
      <c r="K37" s="344"/>
      <c r="L37" s="345"/>
      <c r="M37" s="56">
        <v>600</v>
      </c>
      <c r="N37" s="56"/>
      <c r="O37" s="57"/>
      <c r="P37" s="57"/>
      <c r="Q37" s="57"/>
      <c r="R37" s="57" t="s">
        <v>97</v>
      </c>
      <c r="S37" s="56">
        <v>1000</v>
      </c>
    </row>
    <row r="38" spans="1:19" ht="20.100000000000001" customHeight="1">
      <c r="A38" s="338" t="s">
        <v>98</v>
      </c>
      <c r="B38" s="338"/>
      <c r="C38" s="338"/>
      <c r="D38" s="338"/>
      <c r="E38" s="338"/>
      <c r="F38" s="338"/>
      <c r="G38" s="338"/>
      <c r="H38" s="339"/>
      <c r="I38" s="59"/>
      <c r="J38" s="346"/>
      <c r="K38" s="347"/>
      <c r="L38" s="348"/>
      <c r="M38" s="56">
        <v>800</v>
      </c>
      <c r="N38" s="56"/>
      <c r="O38" s="57"/>
      <c r="P38" s="57"/>
      <c r="Q38" s="57"/>
      <c r="R38" s="57"/>
      <c r="S38" s="56">
        <v>1200</v>
      </c>
    </row>
    <row r="39" spans="1:19" ht="20.100000000000001" customHeight="1">
      <c r="A39" s="338" t="s">
        <v>99</v>
      </c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</row>
    <row r="40" spans="1:19" ht="20.100000000000001" customHeight="1">
      <c r="A40" s="60" t="s">
        <v>100</v>
      </c>
      <c r="B40" s="61"/>
      <c r="C40" s="61"/>
      <c r="D40" s="61"/>
      <c r="E40" s="61"/>
      <c r="F40" s="61"/>
      <c r="G40" s="61"/>
      <c r="H40" s="61"/>
      <c r="I40" s="62"/>
      <c r="J40" s="62"/>
      <c r="K40" s="62"/>
      <c r="L40" s="62"/>
      <c r="M40" s="61"/>
      <c r="N40" s="61"/>
      <c r="O40" s="61"/>
      <c r="P40" s="61"/>
      <c r="Q40" s="62"/>
      <c r="R40" s="61"/>
      <c r="S40" s="62"/>
    </row>
  </sheetData>
  <mergeCells count="16">
    <mergeCell ref="A39:S39"/>
    <mergeCell ref="A33:H33"/>
    <mergeCell ref="J33:L38"/>
    <mergeCell ref="A34:H34"/>
    <mergeCell ref="A35:H35"/>
    <mergeCell ref="A36:H36"/>
    <mergeCell ref="A37:H37"/>
    <mergeCell ref="A38:H38"/>
    <mergeCell ref="A1:S1"/>
    <mergeCell ref="A2:E2"/>
    <mergeCell ref="F2:K2"/>
    <mergeCell ref="L2:N2"/>
    <mergeCell ref="A30:H30"/>
    <mergeCell ref="J30:L32"/>
    <mergeCell ref="A31:H31"/>
    <mergeCell ref="A32:H32"/>
  </mergeCells>
  <phoneticPr fontId="1" type="noConversion"/>
  <printOptions horizontalCentered="1"/>
  <pageMargins left="0.39370078740157483" right="0.43307086614173229" top="0.70866141732283472" bottom="0.39370078740157483" header="0.31496062992125984" footer="0.31496062992125984"/>
  <pageSetup paperSize="9" scale="8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S40"/>
  <sheetViews>
    <sheetView workbookViewId="0">
      <selection activeCell="C14" sqref="C14"/>
    </sheetView>
  </sheetViews>
  <sheetFormatPr defaultColWidth="5.7109375" defaultRowHeight="20.100000000000001" customHeight="1"/>
  <cols>
    <col min="1" max="2" width="5.7109375" style="18"/>
    <col min="3" max="3" width="6.7109375" style="18" customWidth="1"/>
    <col min="4" max="5" width="5.7109375" style="18"/>
    <col min="6" max="6" width="6.7109375" style="18" customWidth="1"/>
    <col min="7" max="16384" width="5.7109375" style="18"/>
  </cols>
  <sheetData>
    <row r="1" spans="1:19" ht="20.100000000000001" customHeight="1">
      <c r="A1" s="332" t="s">
        <v>101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4"/>
    </row>
    <row r="2" spans="1:19" ht="20.100000000000001" customHeight="1">
      <c r="A2" s="335" t="s">
        <v>45</v>
      </c>
      <c r="B2" s="336"/>
      <c r="C2" s="336"/>
      <c r="D2" s="336"/>
      <c r="E2" s="337"/>
      <c r="F2" s="335" t="s">
        <v>46</v>
      </c>
      <c r="G2" s="336"/>
      <c r="H2" s="336"/>
      <c r="I2" s="336"/>
      <c r="J2" s="336"/>
      <c r="K2" s="337"/>
      <c r="L2" s="335" t="s">
        <v>47</v>
      </c>
      <c r="M2" s="336"/>
      <c r="N2" s="337"/>
      <c r="O2" s="116" t="s">
        <v>48</v>
      </c>
      <c r="P2" s="117" t="s">
        <v>49</v>
      </c>
      <c r="Q2" s="117" t="s">
        <v>50</v>
      </c>
      <c r="R2" s="117" t="s">
        <v>51</v>
      </c>
      <c r="S2" s="117" t="s">
        <v>52</v>
      </c>
    </row>
    <row r="3" spans="1:19" ht="20.100000000000001" customHeight="1">
      <c r="A3" s="118" t="s">
        <v>53</v>
      </c>
      <c r="B3" s="118" t="s">
        <v>54</v>
      </c>
      <c r="C3" s="118" t="s">
        <v>55</v>
      </c>
      <c r="D3" s="118" t="s">
        <v>56</v>
      </c>
      <c r="E3" s="118" t="s">
        <v>57</v>
      </c>
      <c r="F3" s="118" t="s">
        <v>58</v>
      </c>
      <c r="G3" s="118" t="s">
        <v>59</v>
      </c>
      <c r="H3" s="118" t="s">
        <v>60</v>
      </c>
      <c r="I3" s="118" t="s">
        <v>61</v>
      </c>
      <c r="J3" s="118" t="s">
        <v>62</v>
      </c>
      <c r="K3" s="118" t="s">
        <v>63</v>
      </c>
      <c r="L3" s="118" t="s">
        <v>64</v>
      </c>
      <c r="M3" s="118" t="s">
        <v>65</v>
      </c>
      <c r="N3" s="118" t="s">
        <v>66</v>
      </c>
      <c r="O3" s="119" t="s">
        <v>67</v>
      </c>
      <c r="P3" s="119" t="s">
        <v>68</v>
      </c>
      <c r="Q3" s="119" t="s">
        <v>69</v>
      </c>
      <c r="R3" s="119" t="s">
        <v>70</v>
      </c>
      <c r="S3" s="119" t="s">
        <v>71</v>
      </c>
    </row>
    <row r="4" spans="1:19" ht="20.100000000000001" customHeight="1">
      <c r="A4" s="64">
        <v>3.5000000000000003E-2</v>
      </c>
      <c r="B4" s="65">
        <v>0.05</v>
      </c>
      <c r="C4" s="66">
        <v>4.7E-2</v>
      </c>
      <c r="D4" s="67">
        <v>1</v>
      </c>
      <c r="E4" s="67">
        <v>220</v>
      </c>
      <c r="F4" s="67" t="s">
        <v>102</v>
      </c>
      <c r="G4" s="67">
        <v>2.5</v>
      </c>
      <c r="H4" s="67" t="s">
        <v>73</v>
      </c>
      <c r="I4" s="67">
        <v>1</v>
      </c>
      <c r="J4" s="68">
        <v>2.5</v>
      </c>
      <c r="K4" s="67">
        <v>28</v>
      </c>
      <c r="L4" s="67">
        <v>2</v>
      </c>
      <c r="M4" s="67">
        <v>50</v>
      </c>
      <c r="N4" s="67">
        <v>20</v>
      </c>
      <c r="O4" s="67" t="s">
        <v>74</v>
      </c>
      <c r="P4" s="67" t="s">
        <v>75</v>
      </c>
      <c r="Q4" s="67" t="s">
        <v>75</v>
      </c>
      <c r="R4" s="67"/>
      <c r="S4" s="91"/>
    </row>
    <row r="5" spans="1:19" ht="20.100000000000001" customHeight="1">
      <c r="A5" s="64">
        <v>6.5000000000000002E-2</v>
      </c>
      <c r="B5" s="65">
        <v>8.3333333333333329E-2</v>
      </c>
      <c r="C5" s="66">
        <v>8.5999999999999993E-2</v>
      </c>
      <c r="D5" s="67">
        <v>2.4</v>
      </c>
      <c r="E5" s="67">
        <v>220</v>
      </c>
      <c r="F5" s="67" t="s">
        <v>102</v>
      </c>
      <c r="G5" s="67">
        <v>2.5</v>
      </c>
      <c r="H5" s="67" t="s">
        <v>73</v>
      </c>
      <c r="I5" s="67">
        <v>1</v>
      </c>
      <c r="J5" s="68">
        <v>2.5</v>
      </c>
      <c r="K5" s="67">
        <v>28</v>
      </c>
      <c r="L5" s="67">
        <v>2</v>
      </c>
      <c r="M5" s="67">
        <v>50</v>
      </c>
      <c r="N5" s="67">
        <v>20</v>
      </c>
      <c r="O5" s="67" t="s">
        <v>74</v>
      </c>
      <c r="P5" s="67" t="s">
        <v>75</v>
      </c>
      <c r="Q5" s="67" t="s">
        <v>75</v>
      </c>
      <c r="R5" s="67"/>
      <c r="S5" s="103"/>
    </row>
    <row r="6" spans="1:19" ht="20.100000000000001" customHeight="1">
      <c r="A6" s="64">
        <v>0.1</v>
      </c>
      <c r="B6" s="65">
        <v>0.125</v>
      </c>
      <c r="C6" s="66">
        <v>0.13300000000000001</v>
      </c>
      <c r="D6" s="67">
        <v>2.2999999999999998</v>
      </c>
      <c r="E6" s="67">
        <v>220</v>
      </c>
      <c r="F6" s="67" t="s">
        <v>102</v>
      </c>
      <c r="G6" s="67">
        <v>2.5</v>
      </c>
      <c r="H6" s="67" t="s">
        <v>73</v>
      </c>
      <c r="I6" s="67">
        <v>1</v>
      </c>
      <c r="J6" s="68">
        <v>2.5</v>
      </c>
      <c r="K6" s="67">
        <v>28</v>
      </c>
      <c r="L6" s="67">
        <v>2</v>
      </c>
      <c r="M6" s="67">
        <v>50</v>
      </c>
      <c r="N6" s="67">
        <v>20</v>
      </c>
      <c r="O6" s="67" t="s">
        <v>74</v>
      </c>
      <c r="P6" s="67" t="s">
        <v>75</v>
      </c>
      <c r="Q6" s="67">
        <v>10</v>
      </c>
      <c r="R6" s="67"/>
      <c r="S6" s="103">
        <v>200</v>
      </c>
    </row>
    <row r="7" spans="1:19" ht="20.100000000000001" customHeight="1">
      <c r="A7" s="64">
        <v>0.2</v>
      </c>
      <c r="B7" s="65">
        <v>0.25</v>
      </c>
      <c r="C7" s="66">
        <v>0.26600000000000001</v>
      </c>
      <c r="D7" s="67">
        <v>3.3</v>
      </c>
      <c r="E7" s="67">
        <v>220</v>
      </c>
      <c r="F7" s="67" t="s">
        <v>102</v>
      </c>
      <c r="G7" s="67">
        <v>2.5</v>
      </c>
      <c r="H7" s="67" t="s">
        <v>73</v>
      </c>
      <c r="I7" s="67">
        <v>1</v>
      </c>
      <c r="J7" s="68">
        <v>2.5</v>
      </c>
      <c r="K7" s="67">
        <v>28</v>
      </c>
      <c r="L7" s="67">
        <v>2</v>
      </c>
      <c r="M7" s="67">
        <v>50</v>
      </c>
      <c r="N7" s="67">
        <v>20</v>
      </c>
      <c r="O7" s="67" t="s">
        <v>74</v>
      </c>
      <c r="P7" s="67" t="s">
        <v>75</v>
      </c>
      <c r="Q7" s="67">
        <v>15</v>
      </c>
      <c r="R7" s="67">
        <v>30</v>
      </c>
      <c r="S7" s="103"/>
    </row>
    <row r="8" spans="1:19" ht="20.100000000000001" customHeight="1" thickBot="1">
      <c r="A8" s="69">
        <v>0.4</v>
      </c>
      <c r="B8" s="70">
        <v>0.5</v>
      </c>
      <c r="C8" s="71">
        <v>0.53200000000000003</v>
      </c>
      <c r="D8" s="72">
        <v>5.0999999999999996</v>
      </c>
      <c r="E8" s="72">
        <v>220</v>
      </c>
      <c r="F8" s="72" t="s">
        <v>102</v>
      </c>
      <c r="G8" s="72">
        <v>2.5</v>
      </c>
      <c r="H8" s="72" t="s">
        <v>73</v>
      </c>
      <c r="I8" s="72">
        <v>1</v>
      </c>
      <c r="J8" s="73">
        <v>2.5</v>
      </c>
      <c r="K8" s="72">
        <v>28</v>
      </c>
      <c r="L8" s="72">
        <v>2</v>
      </c>
      <c r="M8" s="72">
        <v>50</v>
      </c>
      <c r="N8" s="72">
        <v>20</v>
      </c>
      <c r="O8" s="72" t="s">
        <v>74</v>
      </c>
      <c r="P8" s="72">
        <v>10</v>
      </c>
      <c r="Q8" s="72">
        <v>20</v>
      </c>
      <c r="R8" s="72"/>
      <c r="S8" s="104"/>
    </row>
    <row r="9" spans="1:19" ht="20.100000000000001" customHeight="1" thickTop="1">
      <c r="A9" s="74">
        <v>0.75</v>
      </c>
      <c r="B9" s="75">
        <v>1</v>
      </c>
      <c r="C9" s="76">
        <v>0.93799999999999994</v>
      </c>
      <c r="D9" s="77">
        <v>2.5299999999999998</v>
      </c>
      <c r="E9" s="77">
        <v>380</v>
      </c>
      <c r="F9" s="38" t="s">
        <v>102</v>
      </c>
      <c r="G9" s="77">
        <v>2.5</v>
      </c>
      <c r="H9" s="77" t="s">
        <v>76</v>
      </c>
      <c r="I9" s="77">
        <v>1</v>
      </c>
      <c r="J9" s="78">
        <v>2.5</v>
      </c>
      <c r="K9" s="77">
        <v>28</v>
      </c>
      <c r="L9" s="77">
        <v>3</v>
      </c>
      <c r="M9" s="77">
        <v>50</v>
      </c>
      <c r="N9" s="77">
        <v>20</v>
      </c>
      <c r="O9" s="77" t="s">
        <v>74</v>
      </c>
      <c r="P9" s="77" t="s">
        <v>75</v>
      </c>
      <c r="Q9" s="77" t="s">
        <v>75</v>
      </c>
      <c r="R9" s="77">
        <v>30</v>
      </c>
      <c r="S9" s="105"/>
    </row>
    <row r="10" spans="1:19" ht="20.100000000000001" customHeight="1">
      <c r="A10" s="79">
        <v>1.1000000000000001</v>
      </c>
      <c r="B10" s="80">
        <v>1.5</v>
      </c>
      <c r="C10" s="66">
        <v>1.375</v>
      </c>
      <c r="D10" s="81">
        <v>3.42</v>
      </c>
      <c r="E10" s="81">
        <v>380</v>
      </c>
      <c r="F10" s="67" t="s">
        <v>102</v>
      </c>
      <c r="G10" s="81">
        <v>2.5</v>
      </c>
      <c r="H10" s="81" t="s">
        <v>76</v>
      </c>
      <c r="I10" s="81">
        <v>1</v>
      </c>
      <c r="J10" s="82">
        <v>2.5</v>
      </c>
      <c r="K10" s="81">
        <v>28</v>
      </c>
      <c r="L10" s="81">
        <v>3</v>
      </c>
      <c r="M10" s="81">
        <v>50</v>
      </c>
      <c r="N10" s="81">
        <v>20</v>
      </c>
      <c r="O10" s="81" t="s">
        <v>74</v>
      </c>
      <c r="P10" s="81" t="s">
        <v>75</v>
      </c>
      <c r="Q10" s="81" t="s">
        <v>75</v>
      </c>
      <c r="R10" s="81"/>
      <c r="S10" s="106"/>
    </row>
    <row r="11" spans="1:19" ht="20.100000000000001" customHeight="1">
      <c r="A11" s="79">
        <v>1.5</v>
      </c>
      <c r="B11" s="80">
        <v>2</v>
      </c>
      <c r="C11" s="66">
        <v>1.875</v>
      </c>
      <c r="D11" s="81">
        <v>4.21</v>
      </c>
      <c r="E11" s="81">
        <v>380</v>
      </c>
      <c r="F11" s="67" t="s">
        <v>102</v>
      </c>
      <c r="G11" s="81">
        <v>2.5</v>
      </c>
      <c r="H11" s="81" t="s">
        <v>76</v>
      </c>
      <c r="I11" s="81">
        <v>1</v>
      </c>
      <c r="J11" s="82">
        <v>2.5</v>
      </c>
      <c r="K11" s="81">
        <v>28</v>
      </c>
      <c r="L11" s="81">
        <v>3</v>
      </c>
      <c r="M11" s="81">
        <v>50</v>
      </c>
      <c r="N11" s="81">
        <v>20</v>
      </c>
      <c r="O11" s="81" t="s">
        <v>74</v>
      </c>
      <c r="P11" s="81">
        <v>10</v>
      </c>
      <c r="Q11" s="81">
        <v>10</v>
      </c>
      <c r="R11" s="81"/>
      <c r="S11" s="106">
        <v>200</v>
      </c>
    </row>
    <row r="12" spans="1:19" ht="20.100000000000001" customHeight="1">
      <c r="A12" s="79">
        <v>2.2000000000000002</v>
      </c>
      <c r="B12" s="80">
        <v>3</v>
      </c>
      <c r="C12" s="66">
        <v>2.75</v>
      </c>
      <c r="D12" s="81">
        <v>5.84</v>
      </c>
      <c r="E12" s="81">
        <v>380</v>
      </c>
      <c r="F12" s="67" t="s">
        <v>102</v>
      </c>
      <c r="G12" s="81">
        <v>2.5</v>
      </c>
      <c r="H12" s="81" t="s">
        <v>76</v>
      </c>
      <c r="I12" s="81">
        <v>1</v>
      </c>
      <c r="J12" s="82">
        <v>2.5</v>
      </c>
      <c r="K12" s="81">
        <v>28</v>
      </c>
      <c r="L12" s="81">
        <v>3</v>
      </c>
      <c r="M12" s="81">
        <v>50</v>
      </c>
      <c r="N12" s="81">
        <v>20</v>
      </c>
      <c r="O12" s="81" t="s">
        <v>74</v>
      </c>
      <c r="P12" s="81">
        <v>10</v>
      </c>
      <c r="Q12" s="81">
        <v>15</v>
      </c>
      <c r="R12" s="81"/>
      <c r="S12" s="106"/>
    </row>
    <row r="13" spans="1:19" ht="20.100000000000001" customHeight="1" thickBot="1">
      <c r="A13" s="83">
        <v>3.7</v>
      </c>
      <c r="B13" s="84">
        <v>5</v>
      </c>
      <c r="C13" s="71">
        <v>4.625</v>
      </c>
      <c r="D13" s="85">
        <v>9.16</v>
      </c>
      <c r="E13" s="85">
        <v>380</v>
      </c>
      <c r="F13" s="72" t="s">
        <v>102</v>
      </c>
      <c r="G13" s="85">
        <v>2.5</v>
      </c>
      <c r="H13" s="85" t="s">
        <v>76</v>
      </c>
      <c r="I13" s="85">
        <v>1</v>
      </c>
      <c r="J13" s="86">
        <v>2.5</v>
      </c>
      <c r="K13" s="85">
        <v>28</v>
      </c>
      <c r="L13" s="85">
        <v>3</v>
      </c>
      <c r="M13" s="85">
        <v>50</v>
      </c>
      <c r="N13" s="85">
        <v>30</v>
      </c>
      <c r="O13" s="85" t="s">
        <v>74</v>
      </c>
      <c r="P13" s="85">
        <v>15</v>
      </c>
      <c r="Q13" s="85">
        <v>20</v>
      </c>
      <c r="R13" s="85"/>
      <c r="S13" s="107"/>
    </row>
    <row r="14" spans="1:19" ht="20.100000000000001" customHeight="1" thickTop="1">
      <c r="A14" s="74">
        <v>5.5</v>
      </c>
      <c r="B14" s="75">
        <v>7.5</v>
      </c>
      <c r="C14" s="76">
        <v>6.875</v>
      </c>
      <c r="D14" s="77">
        <v>13.7</v>
      </c>
      <c r="E14" s="77">
        <v>380</v>
      </c>
      <c r="F14" s="38" t="s">
        <v>102</v>
      </c>
      <c r="G14" s="77">
        <v>4</v>
      </c>
      <c r="H14" s="77" t="s">
        <v>76</v>
      </c>
      <c r="I14" s="77">
        <v>1</v>
      </c>
      <c r="J14" s="78">
        <v>4</v>
      </c>
      <c r="K14" s="77">
        <v>36</v>
      </c>
      <c r="L14" s="77">
        <v>3</v>
      </c>
      <c r="M14" s="77">
        <v>50</v>
      </c>
      <c r="N14" s="77">
        <v>40</v>
      </c>
      <c r="O14" s="77" t="s">
        <v>74</v>
      </c>
      <c r="P14" s="77">
        <v>20</v>
      </c>
      <c r="Q14" s="77">
        <v>50</v>
      </c>
      <c r="R14" s="77"/>
      <c r="S14" s="105"/>
    </row>
    <row r="15" spans="1:19" ht="20.100000000000001" customHeight="1">
      <c r="A15" s="79">
        <v>7.5</v>
      </c>
      <c r="B15" s="80">
        <v>10</v>
      </c>
      <c r="C15" s="66">
        <v>9.375</v>
      </c>
      <c r="D15" s="81">
        <v>17.899999999999999</v>
      </c>
      <c r="E15" s="81">
        <v>380</v>
      </c>
      <c r="F15" s="67" t="s">
        <v>102</v>
      </c>
      <c r="G15" s="81">
        <v>4</v>
      </c>
      <c r="H15" s="81" t="s">
        <v>76</v>
      </c>
      <c r="I15" s="81">
        <v>1</v>
      </c>
      <c r="J15" s="82">
        <v>4</v>
      </c>
      <c r="K15" s="81">
        <v>36</v>
      </c>
      <c r="L15" s="81">
        <v>3</v>
      </c>
      <c r="M15" s="81">
        <v>50</v>
      </c>
      <c r="N15" s="81">
        <v>50</v>
      </c>
      <c r="O15" s="81" t="s">
        <v>74</v>
      </c>
      <c r="P15" s="81">
        <v>30</v>
      </c>
      <c r="Q15" s="81">
        <v>75</v>
      </c>
      <c r="R15" s="81"/>
      <c r="S15" s="106">
        <v>300</v>
      </c>
    </row>
    <row r="16" spans="1:19" ht="20.100000000000001" customHeight="1" thickBot="1">
      <c r="A16" s="83">
        <v>11</v>
      </c>
      <c r="B16" s="84">
        <v>15</v>
      </c>
      <c r="C16" s="71">
        <v>13.75</v>
      </c>
      <c r="D16" s="85">
        <v>25.3</v>
      </c>
      <c r="E16" s="85">
        <v>380</v>
      </c>
      <c r="F16" s="72" t="s">
        <v>102</v>
      </c>
      <c r="G16" s="85">
        <v>6</v>
      </c>
      <c r="H16" s="85" t="s">
        <v>76</v>
      </c>
      <c r="I16" s="85">
        <v>2</v>
      </c>
      <c r="J16" s="86">
        <v>6</v>
      </c>
      <c r="K16" s="85">
        <v>42</v>
      </c>
      <c r="L16" s="85">
        <v>3</v>
      </c>
      <c r="M16" s="85">
        <v>50</v>
      </c>
      <c r="N16" s="85">
        <v>50</v>
      </c>
      <c r="O16" s="85" t="s">
        <v>77</v>
      </c>
      <c r="P16" s="85">
        <v>40</v>
      </c>
      <c r="Q16" s="85">
        <v>100</v>
      </c>
      <c r="R16" s="85">
        <v>50</v>
      </c>
      <c r="S16" s="107"/>
    </row>
    <row r="17" spans="1:19" ht="20.100000000000001" customHeight="1" thickTop="1">
      <c r="A17" s="74">
        <v>15</v>
      </c>
      <c r="B17" s="75">
        <v>20</v>
      </c>
      <c r="C17" s="76">
        <v>18.75</v>
      </c>
      <c r="D17" s="77">
        <v>34.21</v>
      </c>
      <c r="E17" s="77">
        <v>380</v>
      </c>
      <c r="F17" s="38" t="s">
        <v>102</v>
      </c>
      <c r="G17" s="77">
        <v>10</v>
      </c>
      <c r="H17" s="77" t="s">
        <v>76</v>
      </c>
      <c r="I17" s="77">
        <v>2</v>
      </c>
      <c r="J17" s="78">
        <v>10</v>
      </c>
      <c r="K17" s="77">
        <v>54</v>
      </c>
      <c r="L17" s="77">
        <v>3</v>
      </c>
      <c r="M17" s="77">
        <v>100</v>
      </c>
      <c r="N17" s="77">
        <v>75</v>
      </c>
      <c r="O17" s="77" t="s">
        <v>77</v>
      </c>
      <c r="P17" s="77">
        <v>50</v>
      </c>
      <c r="Q17" s="77">
        <v>100</v>
      </c>
      <c r="R17" s="77"/>
      <c r="S17" s="351">
        <v>400</v>
      </c>
    </row>
    <row r="18" spans="1:19" ht="20.100000000000001" customHeight="1">
      <c r="A18" s="79">
        <v>18.5</v>
      </c>
      <c r="B18" s="80">
        <v>25</v>
      </c>
      <c r="C18" s="66">
        <v>23.125</v>
      </c>
      <c r="D18" s="81">
        <v>41.6</v>
      </c>
      <c r="E18" s="81">
        <v>380</v>
      </c>
      <c r="F18" s="67" t="s">
        <v>102</v>
      </c>
      <c r="G18" s="81">
        <v>16</v>
      </c>
      <c r="H18" s="81" t="s">
        <v>76</v>
      </c>
      <c r="I18" s="81">
        <v>2</v>
      </c>
      <c r="J18" s="82">
        <v>16</v>
      </c>
      <c r="K18" s="81">
        <v>70</v>
      </c>
      <c r="L18" s="81">
        <v>3</v>
      </c>
      <c r="M18" s="81">
        <v>100</v>
      </c>
      <c r="N18" s="81">
        <v>75</v>
      </c>
      <c r="O18" s="81" t="s">
        <v>77</v>
      </c>
      <c r="P18" s="81">
        <v>60</v>
      </c>
      <c r="Q18" s="81">
        <v>150</v>
      </c>
      <c r="R18" s="81">
        <v>75</v>
      </c>
      <c r="S18" s="352"/>
    </row>
    <row r="19" spans="1:19" ht="20.100000000000001" customHeight="1">
      <c r="A19" s="79">
        <v>22</v>
      </c>
      <c r="B19" s="80">
        <v>30</v>
      </c>
      <c r="C19" s="66">
        <v>27.5</v>
      </c>
      <c r="D19" s="81">
        <v>49</v>
      </c>
      <c r="E19" s="81">
        <v>380</v>
      </c>
      <c r="F19" s="67" t="s">
        <v>102</v>
      </c>
      <c r="G19" s="81">
        <v>16</v>
      </c>
      <c r="H19" s="81" t="s">
        <v>76</v>
      </c>
      <c r="I19" s="81">
        <v>2</v>
      </c>
      <c r="J19" s="82">
        <v>16</v>
      </c>
      <c r="K19" s="81">
        <v>70</v>
      </c>
      <c r="L19" s="81">
        <v>3</v>
      </c>
      <c r="M19" s="81">
        <v>100</v>
      </c>
      <c r="N19" s="81">
        <v>100</v>
      </c>
      <c r="O19" s="81" t="s">
        <v>77</v>
      </c>
      <c r="P19" s="81">
        <v>75</v>
      </c>
      <c r="Q19" s="81">
        <v>150</v>
      </c>
      <c r="R19" s="81"/>
      <c r="S19" s="352"/>
    </row>
    <row r="20" spans="1:19" ht="20.100000000000001" customHeight="1" thickBot="1">
      <c r="A20" s="83">
        <v>30</v>
      </c>
      <c r="B20" s="84">
        <v>40</v>
      </c>
      <c r="C20" s="71">
        <v>37.5</v>
      </c>
      <c r="D20" s="85">
        <v>65.8</v>
      </c>
      <c r="E20" s="85">
        <v>380</v>
      </c>
      <c r="F20" s="72" t="s">
        <v>102</v>
      </c>
      <c r="G20" s="85">
        <v>25</v>
      </c>
      <c r="H20" s="85" t="s">
        <v>76</v>
      </c>
      <c r="I20" s="85">
        <v>2</v>
      </c>
      <c r="J20" s="86">
        <v>16</v>
      </c>
      <c r="K20" s="85">
        <v>70</v>
      </c>
      <c r="L20" s="85">
        <v>3</v>
      </c>
      <c r="M20" s="85">
        <v>100</v>
      </c>
      <c r="N20" s="85">
        <v>100</v>
      </c>
      <c r="O20" s="85" t="s">
        <v>77</v>
      </c>
      <c r="P20" s="85">
        <v>100</v>
      </c>
      <c r="Q20" s="85">
        <v>200</v>
      </c>
      <c r="R20" s="85"/>
      <c r="S20" s="353"/>
    </row>
    <row r="21" spans="1:19" ht="20.100000000000001" customHeight="1" thickTop="1">
      <c r="A21" s="74">
        <v>37</v>
      </c>
      <c r="B21" s="75">
        <v>50</v>
      </c>
      <c r="C21" s="76">
        <v>46.25</v>
      </c>
      <c r="D21" s="77">
        <v>84.21</v>
      </c>
      <c r="E21" s="77">
        <v>380</v>
      </c>
      <c r="F21" s="38" t="s">
        <v>102</v>
      </c>
      <c r="G21" s="77">
        <v>35</v>
      </c>
      <c r="H21" s="77" t="s">
        <v>76</v>
      </c>
      <c r="I21" s="77">
        <v>2</v>
      </c>
      <c r="J21" s="78">
        <v>16</v>
      </c>
      <c r="K21" s="77">
        <v>82</v>
      </c>
      <c r="L21" s="77">
        <v>3</v>
      </c>
      <c r="M21" s="77">
        <v>225</v>
      </c>
      <c r="N21" s="77">
        <v>125</v>
      </c>
      <c r="O21" s="77" t="s">
        <v>77</v>
      </c>
      <c r="P21" s="77">
        <v>120</v>
      </c>
      <c r="Q21" s="77">
        <v>250</v>
      </c>
      <c r="R21" s="77"/>
      <c r="S21" s="351">
        <v>600</v>
      </c>
    </row>
    <row r="22" spans="1:19" ht="20.100000000000001" customHeight="1">
      <c r="A22" s="79">
        <v>45</v>
      </c>
      <c r="B22" s="80">
        <v>60</v>
      </c>
      <c r="C22" s="66">
        <v>56.25</v>
      </c>
      <c r="D22" s="81">
        <v>100</v>
      </c>
      <c r="E22" s="81">
        <v>380</v>
      </c>
      <c r="F22" s="67" t="s">
        <v>102</v>
      </c>
      <c r="G22" s="81">
        <v>50</v>
      </c>
      <c r="H22" s="81" t="s">
        <v>78</v>
      </c>
      <c r="I22" s="81">
        <v>6</v>
      </c>
      <c r="J22" s="82">
        <v>25</v>
      </c>
      <c r="K22" s="81">
        <v>82</v>
      </c>
      <c r="L22" s="81">
        <v>3</v>
      </c>
      <c r="M22" s="81">
        <v>225</v>
      </c>
      <c r="N22" s="81">
        <v>150</v>
      </c>
      <c r="O22" s="81" t="s">
        <v>77</v>
      </c>
      <c r="P22" s="81">
        <v>150</v>
      </c>
      <c r="Q22" s="81">
        <v>300</v>
      </c>
      <c r="R22" s="81"/>
      <c r="S22" s="352"/>
    </row>
    <row r="23" spans="1:19" ht="20.100000000000001" customHeight="1" thickBot="1">
      <c r="A23" s="83">
        <v>55</v>
      </c>
      <c r="B23" s="84">
        <v>75</v>
      </c>
      <c r="C23" s="71">
        <v>68.75</v>
      </c>
      <c r="D23" s="85">
        <v>121</v>
      </c>
      <c r="E23" s="85">
        <v>380</v>
      </c>
      <c r="F23" s="72" t="s">
        <v>102</v>
      </c>
      <c r="G23" s="90">
        <v>70</v>
      </c>
      <c r="H23" s="85" t="s">
        <v>78</v>
      </c>
      <c r="I23" s="85">
        <v>6</v>
      </c>
      <c r="J23" s="92">
        <v>35</v>
      </c>
      <c r="K23" s="85">
        <v>82</v>
      </c>
      <c r="L23" s="85">
        <v>3</v>
      </c>
      <c r="M23" s="85">
        <v>225</v>
      </c>
      <c r="N23" s="85">
        <v>200</v>
      </c>
      <c r="O23" s="85" t="s">
        <v>77</v>
      </c>
      <c r="P23" s="85">
        <v>200</v>
      </c>
      <c r="Q23" s="85">
        <v>400</v>
      </c>
      <c r="R23" s="85">
        <v>150</v>
      </c>
      <c r="S23" s="353"/>
    </row>
    <row r="24" spans="1:19" ht="20.100000000000001" customHeight="1" thickTop="1">
      <c r="A24" s="74">
        <v>75</v>
      </c>
      <c r="B24" s="75">
        <v>100</v>
      </c>
      <c r="C24" s="76">
        <v>93.75</v>
      </c>
      <c r="D24" s="77">
        <v>163</v>
      </c>
      <c r="E24" s="77">
        <v>380</v>
      </c>
      <c r="F24" s="38" t="s">
        <v>102</v>
      </c>
      <c r="G24" s="77">
        <v>95</v>
      </c>
      <c r="H24" s="93" t="s">
        <v>78</v>
      </c>
      <c r="I24" s="77">
        <v>3</v>
      </c>
      <c r="J24" s="78">
        <v>50</v>
      </c>
      <c r="K24" s="77">
        <v>82</v>
      </c>
      <c r="L24" s="77">
        <v>3</v>
      </c>
      <c r="M24" s="77">
        <v>400</v>
      </c>
      <c r="N24" s="77">
        <v>300</v>
      </c>
      <c r="O24" s="77" t="s">
        <v>79</v>
      </c>
      <c r="P24" s="77">
        <v>200</v>
      </c>
      <c r="Q24" s="77">
        <v>500</v>
      </c>
      <c r="R24" s="77"/>
      <c r="S24" s="105">
        <v>800</v>
      </c>
    </row>
    <row r="25" spans="1:19" ht="20.100000000000001" customHeight="1" thickBot="1">
      <c r="A25" s="87">
        <v>90</v>
      </c>
      <c r="B25" s="88">
        <v>120</v>
      </c>
      <c r="C25" s="89">
        <v>112.5</v>
      </c>
      <c r="D25" s="85">
        <v>190</v>
      </c>
      <c r="E25" s="85">
        <v>380</v>
      </c>
      <c r="F25" s="72" t="s">
        <v>102</v>
      </c>
      <c r="G25" s="90">
        <v>95</v>
      </c>
      <c r="H25" s="85" t="s">
        <v>78</v>
      </c>
      <c r="I25" s="85">
        <v>3</v>
      </c>
      <c r="J25" s="92">
        <v>50</v>
      </c>
      <c r="K25" s="85">
        <v>82</v>
      </c>
      <c r="L25" s="85">
        <v>3</v>
      </c>
      <c r="M25" s="85">
        <v>400</v>
      </c>
      <c r="N25" s="85">
        <v>400</v>
      </c>
      <c r="O25" s="85" t="s">
        <v>79</v>
      </c>
      <c r="P25" s="85">
        <v>250</v>
      </c>
      <c r="Q25" s="85">
        <v>600</v>
      </c>
      <c r="R25" s="85"/>
      <c r="S25" s="85">
        <v>1000</v>
      </c>
    </row>
    <row r="26" spans="1:19" ht="20.100000000000001" customHeight="1" thickTop="1">
      <c r="A26" s="74">
        <v>110</v>
      </c>
      <c r="B26" s="75">
        <v>150</v>
      </c>
      <c r="C26" s="76">
        <v>137.5</v>
      </c>
      <c r="D26" s="77">
        <v>232</v>
      </c>
      <c r="E26" s="77">
        <v>380</v>
      </c>
      <c r="F26" s="38" t="s">
        <v>102</v>
      </c>
      <c r="G26" s="77">
        <v>120</v>
      </c>
      <c r="H26" s="77" t="s">
        <v>78</v>
      </c>
      <c r="I26" s="77">
        <v>3</v>
      </c>
      <c r="J26" s="78">
        <v>70</v>
      </c>
      <c r="K26" s="77">
        <v>104</v>
      </c>
      <c r="L26" s="77">
        <v>3</v>
      </c>
      <c r="M26" s="77">
        <v>600</v>
      </c>
      <c r="N26" s="77">
        <v>500</v>
      </c>
      <c r="O26" s="77" t="s">
        <v>79</v>
      </c>
      <c r="P26" s="77">
        <v>300</v>
      </c>
      <c r="Q26" s="77">
        <v>750</v>
      </c>
      <c r="R26" s="77"/>
      <c r="S26" s="105"/>
    </row>
    <row r="27" spans="1:19" ht="20.100000000000001" customHeight="1">
      <c r="A27" s="79">
        <v>132</v>
      </c>
      <c r="B27" s="80">
        <v>180</v>
      </c>
      <c r="C27" s="66">
        <v>165</v>
      </c>
      <c r="D27" s="81">
        <v>263</v>
      </c>
      <c r="E27" s="81">
        <v>380</v>
      </c>
      <c r="F27" s="67" t="s">
        <v>102</v>
      </c>
      <c r="G27" s="81">
        <v>150</v>
      </c>
      <c r="H27" s="81" t="s">
        <v>78</v>
      </c>
      <c r="I27" s="81">
        <v>3</v>
      </c>
      <c r="J27" s="82">
        <v>95</v>
      </c>
      <c r="K27" s="81">
        <v>104</v>
      </c>
      <c r="L27" s="81">
        <v>3</v>
      </c>
      <c r="M27" s="81">
        <v>600</v>
      </c>
      <c r="N27" s="81">
        <v>600</v>
      </c>
      <c r="O27" s="81" t="s">
        <v>79</v>
      </c>
      <c r="P27" s="81">
        <v>400</v>
      </c>
      <c r="Q27" s="81">
        <v>800</v>
      </c>
      <c r="R27" s="81"/>
      <c r="S27" s="106">
        <v>1200</v>
      </c>
    </row>
    <row r="28" spans="1:19" ht="20.100000000000001" customHeight="1">
      <c r="A28" s="79"/>
      <c r="B28" s="80"/>
      <c r="C28" s="66"/>
      <c r="D28" s="81"/>
      <c r="E28" s="81"/>
      <c r="F28" s="102"/>
      <c r="G28" s="81"/>
      <c r="H28" s="81"/>
      <c r="I28" s="81"/>
      <c r="J28" s="82"/>
      <c r="K28" s="81"/>
      <c r="L28" s="81"/>
      <c r="M28" s="81"/>
      <c r="N28" s="81"/>
      <c r="O28" s="81"/>
      <c r="P28" s="81"/>
      <c r="Q28" s="81"/>
      <c r="R28" s="81"/>
      <c r="S28" s="108"/>
    </row>
    <row r="29" spans="1:19" ht="20.100000000000001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</row>
    <row r="30" spans="1:19" ht="20.100000000000001" customHeight="1">
      <c r="A30" s="338" t="s">
        <v>80</v>
      </c>
      <c r="B30" s="338"/>
      <c r="C30" s="338"/>
      <c r="D30" s="338"/>
      <c r="E30" s="338"/>
      <c r="F30" s="338"/>
      <c r="G30" s="338"/>
      <c r="H30" s="339"/>
      <c r="I30" s="94" t="s">
        <v>81</v>
      </c>
      <c r="J30" s="340" t="s">
        <v>82</v>
      </c>
      <c r="K30" s="341"/>
      <c r="L30" s="342"/>
      <c r="M30" s="95">
        <v>50</v>
      </c>
      <c r="N30" s="95">
        <v>50</v>
      </c>
      <c r="O30" s="96"/>
      <c r="P30" s="96"/>
      <c r="Q30" s="96"/>
      <c r="R30" s="96"/>
      <c r="S30" s="95">
        <v>200</v>
      </c>
    </row>
    <row r="31" spans="1:19" ht="20.100000000000001" customHeight="1">
      <c r="A31" s="349" t="s">
        <v>83</v>
      </c>
      <c r="B31" s="349"/>
      <c r="C31" s="349"/>
      <c r="D31" s="349"/>
      <c r="E31" s="349"/>
      <c r="F31" s="349"/>
      <c r="G31" s="349"/>
      <c r="H31" s="350"/>
      <c r="I31" s="97" t="s">
        <v>84</v>
      </c>
      <c r="J31" s="343"/>
      <c r="K31" s="344"/>
      <c r="L31" s="345"/>
      <c r="M31" s="95">
        <v>100</v>
      </c>
      <c r="N31" s="95">
        <v>100</v>
      </c>
      <c r="O31" s="96"/>
      <c r="P31" s="96"/>
      <c r="Q31" s="96"/>
      <c r="R31" s="96"/>
      <c r="S31" s="95">
        <v>300</v>
      </c>
    </row>
    <row r="32" spans="1:19" ht="20.100000000000001" customHeight="1">
      <c r="A32" s="338" t="s">
        <v>85</v>
      </c>
      <c r="B32" s="338"/>
      <c r="C32" s="338"/>
      <c r="D32" s="338"/>
      <c r="E32" s="338"/>
      <c r="F32" s="338"/>
      <c r="G32" s="338"/>
      <c r="H32" s="339"/>
      <c r="I32" s="97" t="s">
        <v>84</v>
      </c>
      <c r="J32" s="346"/>
      <c r="K32" s="347"/>
      <c r="L32" s="348"/>
      <c r="M32" s="95">
        <v>225</v>
      </c>
      <c r="N32" s="95">
        <v>225</v>
      </c>
      <c r="O32" s="96"/>
      <c r="P32" s="96"/>
      <c r="Q32" s="96"/>
      <c r="R32" s="96"/>
      <c r="S32" s="95">
        <v>400</v>
      </c>
    </row>
    <row r="33" spans="1:19" ht="20.100000000000001" customHeight="1">
      <c r="A33" s="338" t="s">
        <v>86</v>
      </c>
      <c r="B33" s="338"/>
      <c r="C33" s="338"/>
      <c r="D33" s="338"/>
      <c r="E33" s="338"/>
      <c r="F33" s="338"/>
      <c r="G33" s="338"/>
      <c r="H33" s="339"/>
      <c r="I33" s="97"/>
      <c r="J33" s="340" t="s">
        <v>87</v>
      </c>
      <c r="K33" s="341"/>
      <c r="L33" s="342"/>
      <c r="M33" s="95">
        <v>50</v>
      </c>
      <c r="N33" s="95"/>
      <c r="O33" s="96"/>
      <c r="P33" s="96"/>
      <c r="Q33" s="96"/>
      <c r="R33" s="96"/>
      <c r="S33" s="95">
        <v>300</v>
      </c>
    </row>
    <row r="34" spans="1:19" ht="20.100000000000001" customHeight="1">
      <c r="A34" s="338" t="s">
        <v>88</v>
      </c>
      <c r="B34" s="338"/>
      <c r="C34" s="338"/>
      <c r="D34" s="338"/>
      <c r="E34" s="338"/>
      <c r="F34" s="338"/>
      <c r="G34" s="338"/>
      <c r="H34" s="339"/>
      <c r="I34" s="97" t="s">
        <v>89</v>
      </c>
      <c r="J34" s="343"/>
      <c r="K34" s="344"/>
      <c r="L34" s="345"/>
      <c r="M34" s="95">
        <v>100</v>
      </c>
      <c r="N34" s="95"/>
      <c r="O34" s="96"/>
      <c r="P34" s="96"/>
      <c r="Q34" s="96"/>
      <c r="R34" s="96"/>
      <c r="S34" s="95">
        <v>300</v>
      </c>
    </row>
    <row r="35" spans="1:19" ht="20.100000000000001" customHeight="1">
      <c r="A35" s="338" t="s">
        <v>90</v>
      </c>
      <c r="B35" s="338"/>
      <c r="C35" s="338"/>
      <c r="D35" s="338"/>
      <c r="E35" s="338"/>
      <c r="F35" s="338"/>
      <c r="G35" s="338"/>
      <c r="H35" s="339"/>
      <c r="I35" s="97" t="s">
        <v>91</v>
      </c>
      <c r="J35" s="343"/>
      <c r="K35" s="344"/>
      <c r="L35" s="345"/>
      <c r="M35" s="95">
        <v>225</v>
      </c>
      <c r="N35" s="95"/>
      <c r="O35" s="96"/>
      <c r="P35" s="96"/>
      <c r="Q35" s="96"/>
      <c r="R35" s="96"/>
      <c r="S35" s="95">
        <v>600</v>
      </c>
    </row>
    <row r="36" spans="1:19" ht="20.100000000000001" customHeight="1">
      <c r="A36" s="338" t="s">
        <v>92</v>
      </c>
      <c r="B36" s="338"/>
      <c r="C36" s="338"/>
      <c r="D36" s="338"/>
      <c r="E36" s="338"/>
      <c r="F36" s="338"/>
      <c r="G36" s="338"/>
      <c r="H36" s="339"/>
      <c r="I36" s="97" t="s">
        <v>93</v>
      </c>
      <c r="J36" s="343"/>
      <c r="K36" s="344"/>
      <c r="L36" s="345"/>
      <c r="M36" s="95">
        <v>400</v>
      </c>
      <c r="N36" s="95"/>
      <c r="O36" s="96"/>
      <c r="P36" s="96"/>
      <c r="Q36" s="96"/>
      <c r="R36" s="96" t="s">
        <v>94</v>
      </c>
      <c r="S36" s="95">
        <v>800</v>
      </c>
    </row>
    <row r="37" spans="1:19" ht="20.100000000000001" customHeight="1">
      <c r="A37" s="338" t="s">
        <v>95</v>
      </c>
      <c r="B37" s="338"/>
      <c r="C37" s="338"/>
      <c r="D37" s="338"/>
      <c r="E37" s="338"/>
      <c r="F37" s="338"/>
      <c r="G37" s="338"/>
      <c r="H37" s="339"/>
      <c r="I37" s="97" t="s">
        <v>96</v>
      </c>
      <c r="J37" s="343"/>
      <c r="K37" s="344"/>
      <c r="L37" s="345"/>
      <c r="M37" s="95">
        <v>600</v>
      </c>
      <c r="N37" s="95"/>
      <c r="O37" s="96"/>
      <c r="P37" s="96"/>
      <c r="Q37" s="96"/>
      <c r="R37" s="96" t="s">
        <v>97</v>
      </c>
      <c r="S37" s="95">
        <v>1000</v>
      </c>
    </row>
    <row r="38" spans="1:19" ht="20.100000000000001" customHeight="1">
      <c r="A38" s="338" t="s">
        <v>98</v>
      </c>
      <c r="B38" s="338"/>
      <c r="C38" s="338"/>
      <c r="D38" s="338"/>
      <c r="E38" s="338"/>
      <c r="F38" s="338"/>
      <c r="G38" s="338"/>
      <c r="H38" s="339"/>
      <c r="I38" s="98"/>
      <c r="J38" s="346"/>
      <c r="K38" s="347"/>
      <c r="L38" s="348"/>
      <c r="M38" s="95">
        <v>800</v>
      </c>
      <c r="N38" s="95"/>
      <c r="O38" s="96"/>
      <c r="P38" s="96"/>
      <c r="Q38" s="96"/>
      <c r="R38" s="96"/>
      <c r="S38" s="95">
        <v>1200</v>
      </c>
    </row>
    <row r="39" spans="1:19" ht="20.100000000000001" customHeight="1">
      <c r="A39" s="338" t="s">
        <v>99</v>
      </c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</row>
    <row r="40" spans="1:19" ht="20.100000000000001" customHeight="1">
      <c r="A40" s="99" t="s">
        <v>100</v>
      </c>
      <c r="B40" s="100"/>
      <c r="C40" s="100"/>
      <c r="D40" s="100"/>
      <c r="E40" s="100"/>
      <c r="F40" s="100"/>
      <c r="G40" s="100"/>
      <c r="H40" s="100"/>
      <c r="I40" s="101"/>
      <c r="J40" s="101"/>
      <c r="K40" s="101"/>
      <c r="L40" s="101"/>
      <c r="M40" s="100"/>
      <c r="N40" s="100"/>
      <c r="O40" s="100"/>
      <c r="P40" s="100"/>
      <c r="Q40" s="101"/>
      <c r="R40" s="100"/>
      <c r="S40" s="101"/>
    </row>
  </sheetData>
  <mergeCells count="18">
    <mergeCell ref="S21:S23"/>
    <mergeCell ref="A1:S1"/>
    <mergeCell ref="A2:E2"/>
    <mergeCell ref="F2:K2"/>
    <mergeCell ref="L2:N2"/>
    <mergeCell ref="S17:S20"/>
    <mergeCell ref="A38:H38"/>
    <mergeCell ref="A39:S39"/>
    <mergeCell ref="A30:H30"/>
    <mergeCell ref="J30:L32"/>
    <mergeCell ref="A31:H31"/>
    <mergeCell ref="A32:H32"/>
    <mergeCell ref="A33:H33"/>
    <mergeCell ref="J33:L38"/>
    <mergeCell ref="A34:H34"/>
    <mergeCell ref="A35:H35"/>
    <mergeCell ref="A36:H36"/>
    <mergeCell ref="A37:H37"/>
  </mergeCells>
  <phoneticPr fontId="1" type="noConversion"/>
  <printOptions horizontalCentered="1"/>
  <pageMargins left="0.35433070866141736" right="0.31496062992125984" top="0.72" bottom="0.39370078740157483" header="0.31496062992125984" footer="0.31496062992125984"/>
  <pageSetup paperSize="9" scale="8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2:L71"/>
  <sheetViews>
    <sheetView workbookViewId="0">
      <selection activeCell="B17" sqref="B17"/>
    </sheetView>
  </sheetViews>
  <sheetFormatPr defaultColWidth="6.7109375" defaultRowHeight="20.100000000000001" customHeight="1"/>
  <cols>
    <col min="1" max="2" width="6.7109375" style="19"/>
    <col min="3" max="3" width="6.7109375" style="19" customWidth="1"/>
    <col min="4" max="16384" width="6.7109375" style="19"/>
  </cols>
  <sheetData>
    <row r="2" spans="1:5" ht="20.100000000000001" customHeight="1">
      <c r="A2" s="275" t="s">
        <v>150</v>
      </c>
      <c r="B2" s="277"/>
      <c r="C2" s="277"/>
      <c r="D2" s="277"/>
      <c r="E2" s="276"/>
    </row>
    <row r="3" spans="1:5" ht="35.1" customHeight="1">
      <c r="A3" s="168" t="s">
        <v>151</v>
      </c>
      <c r="B3" s="169" t="s">
        <v>158</v>
      </c>
      <c r="C3" s="169" t="s">
        <v>159</v>
      </c>
      <c r="D3" s="169" t="s">
        <v>160</v>
      </c>
      <c r="E3" s="170" t="s">
        <v>161</v>
      </c>
    </row>
    <row r="4" spans="1:5" ht="20.100000000000001" customHeight="1">
      <c r="A4" s="187">
        <v>2.5</v>
      </c>
      <c r="B4" s="188"/>
      <c r="C4" s="188" t="s">
        <v>175</v>
      </c>
      <c r="D4" s="188" t="s">
        <v>175</v>
      </c>
      <c r="E4" s="189" t="s">
        <v>175</v>
      </c>
    </row>
    <row r="5" spans="1:5" ht="20.100000000000001" customHeight="1">
      <c r="A5" s="187">
        <v>4</v>
      </c>
      <c r="B5" s="188"/>
      <c r="C5" s="188" t="s">
        <v>175</v>
      </c>
      <c r="D5" s="188" t="s">
        <v>238</v>
      </c>
      <c r="E5" s="189" t="s">
        <v>175</v>
      </c>
    </row>
    <row r="6" spans="1:5" ht="20.100000000000001" customHeight="1">
      <c r="A6" s="20">
        <v>6</v>
      </c>
      <c r="B6" s="166"/>
      <c r="C6" s="166" t="s">
        <v>175</v>
      </c>
      <c r="D6" s="166" t="s">
        <v>176</v>
      </c>
      <c r="E6" s="121" t="s">
        <v>152</v>
      </c>
    </row>
    <row r="7" spans="1:5" ht="20.100000000000001" customHeight="1">
      <c r="A7" s="20">
        <v>10</v>
      </c>
      <c r="B7" s="166"/>
      <c r="C7" s="166" t="s">
        <v>176</v>
      </c>
      <c r="D7" s="166" t="s">
        <v>177</v>
      </c>
      <c r="E7" s="121" t="s">
        <v>153</v>
      </c>
    </row>
    <row r="8" spans="1:5" ht="20.100000000000001" customHeight="1">
      <c r="A8" s="20">
        <v>16</v>
      </c>
      <c r="B8" s="166"/>
      <c r="C8" s="166" t="s">
        <v>176</v>
      </c>
      <c r="D8" s="166" t="s">
        <v>177</v>
      </c>
      <c r="E8" s="121" t="s">
        <v>153</v>
      </c>
    </row>
    <row r="9" spans="1:5" ht="20.100000000000001" customHeight="1">
      <c r="A9" s="20">
        <v>25</v>
      </c>
      <c r="B9" s="166"/>
      <c r="C9" s="166" t="s">
        <v>177</v>
      </c>
      <c r="D9" s="166" t="s">
        <v>178</v>
      </c>
      <c r="E9" s="121" t="s">
        <v>154</v>
      </c>
    </row>
    <row r="10" spans="1:5" ht="20.100000000000001" customHeight="1">
      <c r="A10" s="20">
        <v>35</v>
      </c>
      <c r="B10" s="166"/>
      <c r="C10" s="190" t="s">
        <v>177</v>
      </c>
      <c r="D10" s="166" t="s">
        <v>178</v>
      </c>
      <c r="E10" s="121" t="s">
        <v>154</v>
      </c>
    </row>
    <row r="11" spans="1:5" ht="20.100000000000001" customHeight="1">
      <c r="A11" s="20">
        <v>50</v>
      </c>
      <c r="B11" s="120" t="s">
        <v>155</v>
      </c>
      <c r="C11" s="120"/>
      <c r="D11" s="120"/>
      <c r="E11" s="121"/>
    </row>
    <row r="12" spans="1:5" ht="20.100000000000001" customHeight="1">
      <c r="A12" s="20">
        <v>70</v>
      </c>
      <c r="B12" s="120" t="s">
        <v>155</v>
      </c>
      <c r="C12" s="120"/>
      <c r="D12" s="120"/>
      <c r="E12" s="121"/>
    </row>
    <row r="13" spans="1:5" ht="20.100000000000001" customHeight="1">
      <c r="A13" s="20">
        <v>95</v>
      </c>
      <c r="B13" s="120" t="s">
        <v>156</v>
      </c>
      <c r="C13" s="120"/>
      <c r="D13" s="120"/>
      <c r="E13" s="121"/>
    </row>
    <row r="14" spans="1:5" ht="20.100000000000001" customHeight="1">
      <c r="A14" s="20">
        <v>120</v>
      </c>
      <c r="B14" s="120" t="s">
        <v>156</v>
      </c>
      <c r="C14" s="120"/>
      <c r="D14" s="120"/>
      <c r="E14" s="121"/>
    </row>
    <row r="15" spans="1:5" ht="20.100000000000001" customHeight="1">
      <c r="A15" s="20">
        <v>150</v>
      </c>
      <c r="B15" s="120" t="s">
        <v>157</v>
      </c>
      <c r="C15" s="120"/>
      <c r="D15" s="120"/>
      <c r="E15" s="121"/>
    </row>
    <row r="16" spans="1:5" ht="20.100000000000001" customHeight="1">
      <c r="A16" s="20">
        <v>185</v>
      </c>
      <c r="B16" s="120" t="s">
        <v>157</v>
      </c>
      <c r="C16" s="120"/>
      <c r="D16" s="120"/>
      <c r="E16" s="121"/>
    </row>
    <row r="17" spans="1:12" ht="20.100000000000001" customHeight="1">
      <c r="A17" s="20">
        <v>240</v>
      </c>
      <c r="B17" s="120" t="s">
        <v>157</v>
      </c>
      <c r="C17" s="120"/>
      <c r="D17" s="120"/>
      <c r="E17" s="121"/>
    </row>
    <row r="18" spans="1:12" ht="20.100000000000001" customHeight="1">
      <c r="A18" s="124">
        <v>300</v>
      </c>
      <c r="B18" s="122" t="s">
        <v>157</v>
      </c>
      <c r="C18" s="122"/>
      <c r="D18" s="122"/>
      <c r="E18" s="123"/>
    </row>
    <row r="20" spans="1:12" ht="20.100000000000001" customHeight="1">
      <c r="A20" s="354" t="s">
        <v>162</v>
      </c>
      <c r="B20" s="355"/>
      <c r="C20" s="355"/>
      <c r="D20" s="356"/>
      <c r="E20" s="172"/>
      <c r="F20" s="172"/>
      <c r="G20" s="172"/>
      <c r="H20" s="172"/>
      <c r="I20" s="172"/>
      <c r="J20" s="172"/>
      <c r="K20" s="172"/>
    </row>
    <row r="21" spans="1:12" ht="20.100000000000001" customHeight="1">
      <c r="A21" s="359" t="s">
        <v>151</v>
      </c>
      <c r="B21" s="362" t="s">
        <v>163</v>
      </c>
      <c r="C21" s="362"/>
      <c r="D21" s="362"/>
      <c r="E21" s="362"/>
      <c r="F21" s="362"/>
      <c r="G21" s="362"/>
      <c r="H21" s="362"/>
      <c r="I21" s="362"/>
      <c r="J21" s="362"/>
      <c r="K21" s="363"/>
      <c r="L21" s="171"/>
    </row>
    <row r="22" spans="1:12" ht="20.100000000000001" customHeight="1">
      <c r="A22" s="360"/>
      <c r="B22" s="174">
        <v>1</v>
      </c>
      <c r="C22" s="174">
        <v>2</v>
      </c>
      <c r="D22" s="174">
        <v>3</v>
      </c>
      <c r="E22" s="174">
        <v>4</v>
      </c>
      <c r="F22" s="174">
        <v>5</v>
      </c>
      <c r="G22" s="174">
        <v>6</v>
      </c>
      <c r="H22" s="174">
        <v>7</v>
      </c>
      <c r="I22" s="174">
        <v>8</v>
      </c>
      <c r="J22" s="174">
        <v>9</v>
      </c>
      <c r="K22" s="175">
        <v>10</v>
      </c>
    </row>
    <row r="23" spans="1:12" ht="20.100000000000001" customHeight="1">
      <c r="A23" s="361"/>
      <c r="B23" s="357" t="s">
        <v>164</v>
      </c>
      <c r="C23" s="357"/>
      <c r="D23" s="357"/>
      <c r="E23" s="357"/>
      <c r="F23" s="357"/>
      <c r="G23" s="357"/>
      <c r="H23" s="357"/>
      <c r="I23" s="357"/>
      <c r="J23" s="357"/>
      <c r="K23" s="358"/>
    </row>
    <row r="24" spans="1:12" ht="20.100000000000001" customHeight="1">
      <c r="A24" s="111">
        <v>2.5</v>
      </c>
      <c r="B24" s="173">
        <v>16</v>
      </c>
      <c r="C24" s="173">
        <v>16</v>
      </c>
      <c r="D24" s="173">
        <v>16</v>
      </c>
      <c r="E24" s="173">
        <v>16</v>
      </c>
      <c r="F24" s="173">
        <v>16</v>
      </c>
      <c r="G24" s="173">
        <v>22</v>
      </c>
      <c r="H24" s="173">
        <v>28</v>
      </c>
      <c r="I24" s="173">
        <v>28</v>
      </c>
      <c r="J24" s="173">
        <v>28</v>
      </c>
      <c r="K24" s="112">
        <v>36</v>
      </c>
    </row>
    <row r="25" spans="1:12" ht="20.100000000000001" customHeight="1">
      <c r="A25" s="20">
        <v>4</v>
      </c>
      <c r="B25" s="120">
        <v>16</v>
      </c>
      <c r="C25" s="120">
        <v>16</v>
      </c>
      <c r="D25" s="120">
        <v>16</v>
      </c>
      <c r="E25" s="120">
        <v>22</v>
      </c>
      <c r="F25" s="120">
        <v>22</v>
      </c>
      <c r="G25" s="120">
        <v>28</v>
      </c>
      <c r="H25" s="120">
        <v>28</v>
      </c>
      <c r="I25" s="120">
        <v>28</v>
      </c>
      <c r="J25" s="120">
        <v>36</v>
      </c>
      <c r="K25" s="121">
        <v>36</v>
      </c>
    </row>
    <row r="26" spans="1:12" ht="20.100000000000001" customHeight="1">
      <c r="A26" s="20">
        <v>6</v>
      </c>
      <c r="B26" s="120">
        <v>16</v>
      </c>
      <c r="C26" s="120">
        <v>16</v>
      </c>
      <c r="D26" s="120">
        <v>22</v>
      </c>
      <c r="E26" s="120">
        <v>28</v>
      </c>
      <c r="F26" s="120">
        <v>28</v>
      </c>
      <c r="G26" s="120">
        <v>36</v>
      </c>
      <c r="H26" s="120">
        <v>36</v>
      </c>
      <c r="I26" s="120">
        <v>36</v>
      </c>
      <c r="J26" s="120">
        <v>36</v>
      </c>
      <c r="K26" s="121">
        <v>42</v>
      </c>
    </row>
    <row r="27" spans="1:12" ht="20.100000000000001" customHeight="1">
      <c r="A27" s="20">
        <v>10</v>
      </c>
      <c r="B27" s="120">
        <v>16</v>
      </c>
      <c r="C27" s="120">
        <v>22</v>
      </c>
      <c r="D27" s="120">
        <v>28</v>
      </c>
      <c r="E27" s="120">
        <v>28</v>
      </c>
      <c r="F27" s="120">
        <v>36</v>
      </c>
      <c r="G27" s="120">
        <v>36</v>
      </c>
      <c r="H27" s="120">
        <v>42</v>
      </c>
      <c r="I27" s="120">
        <v>42</v>
      </c>
      <c r="J27" s="120">
        <v>54</v>
      </c>
      <c r="K27" s="121">
        <v>54</v>
      </c>
    </row>
    <row r="28" spans="1:12" ht="20.100000000000001" customHeight="1">
      <c r="A28" s="20">
        <v>16</v>
      </c>
      <c r="B28" s="120">
        <v>16</v>
      </c>
      <c r="C28" s="120">
        <v>28</v>
      </c>
      <c r="D28" s="120">
        <v>28</v>
      </c>
      <c r="E28" s="120">
        <v>36</v>
      </c>
      <c r="F28" s="120">
        <v>42</v>
      </c>
      <c r="G28" s="120">
        <v>42</v>
      </c>
      <c r="H28" s="120">
        <v>54</v>
      </c>
      <c r="I28" s="120">
        <v>54</v>
      </c>
      <c r="J28" s="120">
        <v>54</v>
      </c>
      <c r="K28" s="121">
        <v>54</v>
      </c>
    </row>
    <row r="29" spans="1:12" ht="20.100000000000001" customHeight="1">
      <c r="A29" s="20">
        <v>25</v>
      </c>
      <c r="B29" s="120">
        <v>16</v>
      </c>
      <c r="C29" s="120">
        <v>28</v>
      </c>
      <c r="D29" s="120">
        <v>42</v>
      </c>
      <c r="E29" s="120">
        <v>42</v>
      </c>
      <c r="F29" s="120">
        <v>54</v>
      </c>
      <c r="G29" s="120">
        <v>54</v>
      </c>
      <c r="H29" s="120">
        <v>54</v>
      </c>
      <c r="I29" s="120">
        <v>54</v>
      </c>
      <c r="J29" s="120">
        <v>70</v>
      </c>
      <c r="K29" s="121">
        <v>70</v>
      </c>
    </row>
    <row r="30" spans="1:12" ht="20.100000000000001" customHeight="1">
      <c r="A30" s="20">
        <v>35</v>
      </c>
      <c r="B30" s="120">
        <v>16</v>
      </c>
      <c r="C30" s="120">
        <v>36</v>
      </c>
      <c r="D30" s="120">
        <v>42</v>
      </c>
      <c r="E30" s="120">
        <v>54</v>
      </c>
      <c r="F30" s="120">
        <v>54</v>
      </c>
      <c r="G30" s="120">
        <v>54</v>
      </c>
      <c r="H30" s="120">
        <v>70</v>
      </c>
      <c r="I30" s="120">
        <v>70</v>
      </c>
      <c r="J30" s="120">
        <v>70</v>
      </c>
      <c r="K30" s="121">
        <v>70</v>
      </c>
    </row>
    <row r="31" spans="1:12" ht="20.100000000000001" customHeight="1">
      <c r="A31" s="20">
        <v>50</v>
      </c>
      <c r="B31" s="120">
        <v>22</v>
      </c>
      <c r="C31" s="120">
        <v>42</v>
      </c>
      <c r="D31" s="120">
        <v>54</v>
      </c>
      <c r="E31" s="120">
        <v>54</v>
      </c>
      <c r="F31" s="120">
        <v>70</v>
      </c>
      <c r="G31" s="120">
        <v>70</v>
      </c>
      <c r="H31" s="120">
        <v>70</v>
      </c>
      <c r="I31" s="120">
        <v>82</v>
      </c>
      <c r="J31" s="120">
        <v>82</v>
      </c>
      <c r="K31" s="121"/>
    </row>
    <row r="32" spans="1:12" ht="20.100000000000001" customHeight="1">
      <c r="A32" s="20">
        <v>70</v>
      </c>
      <c r="B32" s="120">
        <v>28</v>
      </c>
      <c r="C32" s="120">
        <v>54</v>
      </c>
      <c r="D32" s="120">
        <v>54</v>
      </c>
      <c r="E32" s="120">
        <v>70</v>
      </c>
      <c r="F32" s="120">
        <v>70</v>
      </c>
      <c r="G32" s="120">
        <v>70</v>
      </c>
      <c r="H32" s="120">
        <v>82</v>
      </c>
      <c r="I32" s="120">
        <v>82</v>
      </c>
      <c r="J32" s="120"/>
      <c r="K32" s="121"/>
    </row>
    <row r="33" spans="1:12" ht="20.100000000000001" customHeight="1">
      <c r="A33" s="20">
        <v>95</v>
      </c>
      <c r="B33" s="120">
        <v>28</v>
      </c>
      <c r="C33" s="120">
        <v>54</v>
      </c>
      <c r="D33" s="120">
        <v>70</v>
      </c>
      <c r="E33" s="120">
        <v>70</v>
      </c>
      <c r="F33" s="120">
        <v>82</v>
      </c>
      <c r="G33" s="120">
        <v>82</v>
      </c>
      <c r="H33" s="120"/>
      <c r="I33" s="120"/>
      <c r="J33" s="120"/>
      <c r="K33" s="121"/>
    </row>
    <row r="34" spans="1:12" ht="20.100000000000001" customHeight="1">
      <c r="A34" s="20">
        <v>120</v>
      </c>
      <c r="B34" s="120">
        <v>36</v>
      </c>
      <c r="C34" s="120">
        <v>54</v>
      </c>
      <c r="D34" s="120">
        <v>70</v>
      </c>
      <c r="E34" s="120">
        <v>82</v>
      </c>
      <c r="F34" s="120">
        <v>82</v>
      </c>
      <c r="G34" s="120"/>
      <c r="H34" s="120"/>
      <c r="I34" s="120"/>
      <c r="J34" s="120"/>
      <c r="K34" s="121"/>
    </row>
    <row r="35" spans="1:12" ht="20.100000000000001" customHeight="1">
      <c r="A35" s="20">
        <v>150</v>
      </c>
      <c r="B35" s="120">
        <v>36</v>
      </c>
      <c r="C35" s="120">
        <v>70</v>
      </c>
      <c r="D35" s="120">
        <v>70</v>
      </c>
      <c r="E35" s="120">
        <v>82</v>
      </c>
      <c r="F35" s="120"/>
      <c r="G35" s="120"/>
      <c r="H35" s="120"/>
      <c r="I35" s="120"/>
      <c r="J35" s="120"/>
      <c r="K35" s="121"/>
    </row>
    <row r="36" spans="1:12" ht="20.100000000000001" customHeight="1">
      <c r="A36" s="20">
        <v>185</v>
      </c>
      <c r="B36" s="120">
        <v>42</v>
      </c>
      <c r="C36" s="120">
        <v>70</v>
      </c>
      <c r="D36" s="120">
        <v>82</v>
      </c>
      <c r="E36" s="120"/>
      <c r="F36" s="120"/>
      <c r="G36" s="120"/>
      <c r="H36" s="120"/>
      <c r="I36" s="120"/>
      <c r="J36" s="120"/>
      <c r="K36" s="121"/>
    </row>
    <row r="37" spans="1:12" ht="20.100000000000001" customHeight="1">
      <c r="A37" s="124">
        <v>240</v>
      </c>
      <c r="B37" s="122">
        <v>54</v>
      </c>
      <c r="C37" s="122">
        <v>82</v>
      </c>
      <c r="D37" s="122">
        <v>82</v>
      </c>
      <c r="E37" s="122"/>
      <c r="F37" s="122"/>
      <c r="G37" s="122"/>
      <c r="H37" s="122"/>
      <c r="I37" s="122"/>
      <c r="J37" s="122"/>
      <c r="K37" s="123"/>
    </row>
    <row r="39" spans="1:12" ht="20.100000000000001" customHeight="1">
      <c r="A39" s="354" t="s">
        <v>165</v>
      </c>
      <c r="B39" s="355"/>
      <c r="C39" s="355"/>
      <c r="D39" s="355"/>
      <c r="E39" s="355"/>
      <c r="F39" s="356"/>
      <c r="G39" s="172"/>
      <c r="H39" s="172"/>
      <c r="I39" s="172"/>
      <c r="J39" s="172"/>
      <c r="K39" s="172"/>
    </row>
    <row r="40" spans="1:12" ht="20.100000000000001" customHeight="1">
      <c r="A40" s="359" t="s">
        <v>151</v>
      </c>
      <c r="B40" s="362" t="s">
        <v>163</v>
      </c>
      <c r="C40" s="362"/>
      <c r="D40" s="362"/>
      <c r="E40" s="362"/>
      <c r="F40" s="362"/>
      <c r="G40" s="362"/>
      <c r="H40" s="362"/>
      <c r="I40" s="362"/>
      <c r="J40" s="362"/>
      <c r="K40" s="363"/>
      <c r="L40" s="171"/>
    </row>
    <row r="41" spans="1:12" ht="20.100000000000001" customHeight="1">
      <c r="A41" s="360"/>
      <c r="B41" s="174">
        <v>1</v>
      </c>
      <c r="C41" s="174">
        <v>2</v>
      </c>
      <c r="D41" s="174">
        <v>3</v>
      </c>
      <c r="E41" s="174">
        <v>4</v>
      </c>
      <c r="F41" s="174">
        <v>5</v>
      </c>
      <c r="G41" s="174">
        <v>6</v>
      </c>
      <c r="H41" s="174">
        <v>7</v>
      </c>
      <c r="I41" s="174">
        <v>8</v>
      </c>
      <c r="J41" s="174">
        <v>9</v>
      </c>
      <c r="K41" s="175">
        <v>10</v>
      </c>
    </row>
    <row r="42" spans="1:12" ht="20.100000000000001" customHeight="1">
      <c r="A42" s="361"/>
      <c r="B42" s="357" t="s">
        <v>166</v>
      </c>
      <c r="C42" s="357"/>
      <c r="D42" s="357"/>
      <c r="E42" s="357"/>
      <c r="F42" s="357"/>
      <c r="G42" s="357"/>
      <c r="H42" s="357"/>
      <c r="I42" s="357"/>
      <c r="J42" s="357"/>
      <c r="K42" s="358"/>
    </row>
    <row r="43" spans="1:12" ht="20.100000000000001" customHeight="1">
      <c r="A43" s="176">
        <v>2.5</v>
      </c>
      <c r="B43" s="177">
        <v>16</v>
      </c>
      <c r="C43" s="177">
        <v>16</v>
      </c>
      <c r="D43" s="177">
        <v>16</v>
      </c>
      <c r="E43" s="177">
        <v>16</v>
      </c>
      <c r="F43" s="177">
        <v>16</v>
      </c>
      <c r="G43" s="177">
        <v>16</v>
      </c>
      <c r="H43" s="177">
        <v>22</v>
      </c>
      <c r="I43" s="177">
        <v>22</v>
      </c>
      <c r="J43" s="177">
        <v>22</v>
      </c>
      <c r="K43" s="178">
        <v>22</v>
      </c>
    </row>
    <row r="44" spans="1:12" ht="20.100000000000001" customHeight="1">
      <c r="A44" s="20">
        <v>4</v>
      </c>
      <c r="B44" s="120">
        <v>16</v>
      </c>
      <c r="C44" s="120">
        <v>16</v>
      </c>
      <c r="D44" s="120">
        <v>16</v>
      </c>
      <c r="E44" s="120">
        <v>16</v>
      </c>
      <c r="F44" s="120">
        <v>22</v>
      </c>
      <c r="G44" s="120">
        <v>22</v>
      </c>
      <c r="H44" s="120">
        <v>22</v>
      </c>
      <c r="I44" s="120">
        <v>22</v>
      </c>
      <c r="J44" s="120">
        <v>22</v>
      </c>
      <c r="K44" s="121">
        <v>28</v>
      </c>
    </row>
    <row r="45" spans="1:12" ht="20.100000000000001" customHeight="1">
      <c r="A45" s="20">
        <v>6</v>
      </c>
      <c r="B45" s="120">
        <v>16</v>
      </c>
      <c r="C45" s="120">
        <v>16</v>
      </c>
      <c r="D45" s="120">
        <v>16</v>
      </c>
      <c r="E45" s="120">
        <v>22</v>
      </c>
      <c r="F45" s="120">
        <v>22</v>
      </c>
      <c r="G45" s="120">
        <v>22</v>
      </c>
      <c r="H45" s="120">
        <v>28</v>
      </c>
      <c r="I45" s="120">
        <v>28</v>
      </c>
      <c r="J45" s="120">
        <v>28</v>
      </c>
      <c r="K45" s="121">
        <v>36</v>
      </c>
    </row>
    <row r="46" spans="1:12" ht="20.100000000000001" customHeight="1">
      <c r="A46" s="20">
        <v>10</v>
      </c>
      <c r="B46" s="120">
        <v>16</v>
      </c>
      <c r="C46" s="120">
        <v>22</v>
      </c>
      <c r="D46" s="120">
        <v>22</v>
      </c>
      <c r="E46" s="120">
        <v>28</v>
      </c>
      <c r="F46" s="120">
        <v>28</v>
      </c>
      <c r="G46" s="120">
        <v>28</v>
      </c>
      <c r="H46" s="120">
        <v>28</v>
      </c>
      <c r="I46" s="120">
        <v>28</v>
      </c>
      <c r="J46" s="120">
        <v>36</v>
      </c>
      <c r="K46" s="121">
        <v>36</v>
      </c>
    </row>
    <row r="47" spans="1:12" ht="20.100000000000001" customHeight="1">
      <c r="A47" s="20">
        <v>16</v>
      </c>
      <c r="B47" s="120">
        <v>16</v>
      </c>
      <c r="C47" s="120">
        <v>22</v>
      </c>
      <c r="D47" s="120">
        <v>28</v>
      </c>
      <c r="E47" s="120">
        <v>28</v>
      </c>
      <c r="F47" s="120">
        <v>36</v>
      </c>
      <c r="G47" s="120">
        <v>36</v>
      </c>
      <c r="H47" s="120">
        <v>42</v>
      </c>
      <c r="I47" s="120">
        <v>42</v>
      </c>
      <c r="J47" s="120"/>
      <c r="K47" s="121"/>
    </row>
    <row r="48" spans="1:12" ht="20.100000000000001" customHeight="1">
      <c r="A48" s="20">
        <v>25</v>
      </c>
      <c r="B48" s="120">
        <v>16</v>
      </c>
      <c r="C48" s="120">
        <v>28</v>
      </c>
      <c r="D48" s="120">
        <v>36</v>
      </c>
      <c r="E48" s="120">
        <v>36</v>
      </c>
      <c r="F48" s="120">
        <v>42</v>
      </c>
      <c r="G48" s="120">
        <v>42</v>
      </c>
      <c r="H48" s="120"/>
      <c r="I48" s="120"/>
      <c r="J48" s="120"/>
      <c r="K48" s="121"/>
    </row>
    <row r="49" spans="1:12" ht="20.100000000000001" customHeight="1">
      <c r="A49" s="20">
        <v>35</v>
      </c>
      <c r="B49" s="120">
        <v>22</v>
      </c>
      <c r="C49" s="120">
        <v>36</v>
      </c>
      <c r="D49" s="120">
        <v>42</v>
      </c>
      <c r="E49" s="120"/>
      <c r="F49" s="120"/>
      <c r="G49" s="120"/>
      <c r="H49" s="120"/>
      <c r="I49" s="120"/>
      <c r="J49" s="120"/>
      <c r="K49" s="121"/>
    </row>
    <row r="50" spans="1:12" ht="20.100000000000001" customHeight="1">
      <c r="A50" s="20">
        <v>50</v>
      </c>
      <c r="B50" s="120">
        <v>22</v>
      </c>
      <c r="C50" s="120">
        <v>42</v>
      </c>
      <c r="D50" s="120"/>
      <c r="E50" s="120"/>
      <c r="F50" s="120"/>
      <c r="G50" s="120"/>
      <c r="H50" s="120"/>
      <c r="I50" s="120"/>
      <c r="J50" s="120"/>
      <c r="K50" s="121"/>
    </row>
    <row r="51" spans="1:12" ht="20.100000000000001" customHeight="1">
      <c r="A51" s="20">
        <v>70</v>
      </c>
      <c r="B51" s="120">
        <v>28</v>
      </c>
      <c r="C51" s="120">
        <v>42</v>
      </c>
      <c r="D51" s="120"/>
      <c r="E51" s="120"/>
      <c r="F51" s="120"/>
      <c r="G51" s="120"/>
      <c r="H51" s="120"/>
      <c r="I51" s="120"/>
      <c r="J51" s="120"/>
      <c r="K51" s="121"/>
    </row>
    <row r="52" spans="1:12" ht="20.100000000000001" customHeight="1">
      <c r="A52" s="124">
        <v>95</v>
      </c>
      <c r="B52" s="122">
        <v>28</v>
      </c>
      <c r="C52" s="122"/>
      <c r="D52" s="122"/>
      <c r="E52" s="122"/>
      <c r="F52" s="122"/>
      <c r="G52" s="122"/>
      <c r="H52" s="122"/>
      <c r="I52" s="122"/>
      <c r="J52" s="122"/>
      <c r="K52" s="123"/>
    </row>
    <row r="54" spans="1:12" ht="20.100000000000001" customHeight="1">
      <c r="A54" s="354" t="s">
        <v>167</v>
      </c>
      <c r="B54" s="355"/>
      <c r="C54" s="355"/>
      <c r="D54" s="356"/>
      <c r="E54" s="172"/>
      <c r="F54" s="172"/>
      <c r="G54" s="172"/>
      <c r="H54" s="172"/>
      <c r="I54" s="172"/>
      <c r="J54" s="172"/>
      <c r="K54" s="172"/>
    </row>
    <row r="55" spans="1:12" ht="20.100000000000001" customHeight="1">
      <c r="A55" s="359" t="s">
        <v>151</v>
      </c>
      <c r="B55" s="362" t="s">
        <v>163</v>
      </c>
      <c r="C55" s="362"/>
      <c r="D55" s="362"/>
      <c r="E55" s="362"/>
      <c r="F55" s="362"/>
      <c r="G55" s="362"/>
      <c r="H55" s="362"/>
      <c r="I55" s="362"/>
      <c r="J55" s="362"/>
      <c r="K55" s="363"/>
      <c r="L55" s="171"/>
    </row>
    <row r="56" spans="1:12" ht="20.100000000000001" customHeight="1">
      <c r="A56" s="360"/>
      <c r="B56" s="174">
        <v>1</v>
      </c>
      <c r="C56" s="174">
        <v>2</v>
      </c>
      <c r="D56" s="174">
        <v>3</v>
      </c>
      <c r="E56" s="174">
        <v>4</v>
      </c>
      <c r="F56" s="174">
        <v>5</v>
      </c>
      <c r="G56" s="174">
        <v>6</v>
      </c>
      <c r="H56" s="174">
        <v>7</v>
      </c>
      <c r="I56" s="174">
        <v>8</v>
      </c>
      <c r="J56" s="174">
        <v>9</v>
      </c>
      <c r="K56" s="175">
        <v>10</v>
      </c>
    </row>
    <row r="57" spans="1:12" ht="20.100000000000001" customHeight="1">
      <c r="A57" s="361"/>
      <c r="B57" s="357" t="s">
        <v>168</v>
      </c>
      <c r="C57" s="357"/>
      <c r="D57" s="357"/>
      <c r="E57" s="357"/>
      <c r="F57" s="357"/>
      <c r="G57" s="357"/>
      <c r="H57" s="357"/>
      <c r="I57" s="357"/>
      <c r="J57" s="357"/>
      <c r="K57" s="358"/>
    </row>
    <row r="58" spans="1:12" ht="20.100000000000001" customHeight="1">
      <c r="A58" s="111">
        <v>2.5</v>
      </c>
      <c r="B58" s="173">
        <v>16</v>
      </c>
      <c r="C58" s="173">
        <v>16</v>
      </c>
      <c r="D58" s="173">
        <v>16</v>
      </c>
      <c r="E58" s="173">
        <v>16</v>
      </c>
      <c r="F58" s="173">
        <v>22</v>
      </c>
      <c r="G58" s="173">
        <v>22</v>
      </c>
      <c r="H58" s="173">
        <v>22</v>
      </c>
      <c r="I58" s="173">
        <v>28</v>
      </c>
      <c r="J58" s="173">
        <v>28</v>
      </c>
      <c r="K58" s="112">
        <v>28</v>
      </c>
    </row>
    <row r="59" spans="1:12" ht="20.100000000000001" customHeight="1">
      <c r="A59" s="20">
        <v>4</v>
      </c>
      <c r="B59" s="120">
        <v>16</v>
      </c>
      <c r="C59" s="120">
        <v>16</v>
      </c>
      <c r="D59" s="120">
        <v>16</v>
      </c>
      <c r="E59" s="120">
        <v>22</v>
      </c>
      <c r="F59" s="120">
        <v>22</v>
      </c>
      <c r="G59" s="120">
        <v>22</v>
      </c>
      <c r="H59" s="120">
        <v>28</v>
      </c>
      <c r="I59" s="120">
        <v>28</v>
      </c>
      <c r="J59" s="120">
        <v>28</v>
      </c>
      <c r="K59" s="121">
        <v>28</v>
      </c>
    </row>
    <row r="60" spans="1:12" ht="20.100000000000001" customHeight="1">
      <c r="A60" s="20">
        <v>6</v>
      </c>
      <c r="B60" s="120">
        <v>16</v>
      </c>
      <c r="C60" s="120">
        <v>16</v>
      </c>
      <c r="D60" s="120">
        <v>22</v>
      </c>
      <c r="E60" s="120">
        <v>22</v>
      </c>
      <c r="F60" s="120">
        <v>22</v>
      </c>
      <c r="G60" s="120">
        <v>28</v>
      </c>
      <c r="H60" s="120">
        <v>28</v>
      </c>
      <c r="I60" s="120">
        <v>28</v>
      </c>
      <c r="J60" s="120">
        <v>36</v>
      </c>
      <c r="K60" s="121">
        <v>36</v>
      </c>
    </row>
    <row r="61" spans="1:12" ht="20.100000000000001" customHeight="1">
      <c r="A61" s="20">
        <v>10</v>
      </c>
      <c r="B61" s="120">
        <v>16</v>
      </c>
      <c r="C61" s="120">
        <v>22</v>
      </c>
      <c r="D61" s="120">
        <v>22</v>
      </c>
      <c r="E61" s="120">
        <v>28</v>
      </c>
      <c r="F61" s="120">
        <v>28</v>
      </c>
      <c r="G61" s="120">
        <v>36</v>
      </c>
      <c r="H61" s="120">
        <v>36</v>
      </c>
      <c r="I61" s="120">
        <v>36</v>
      </c>
      <c r="J61" s="120">
        <v>36</v>
      </c>
      <c r="K61" s="121">
        <v>36</v>
      </c>
    </row>
    <row r="62" spans="1:12" ht="20.100000000000001" customHeight="1">
      <c r="A62" s="20">
        <v>16</v>
      </c>
      <c r="B62" s="120">
        <v>16</v>
      </c>
      <c r="C62" s="120">
        <v>22</v>
      </c>
      <c r="D62" s="120">
        <v>28</v>
      </c>
      <c r="E62" s="120">
        <v>28</v>
      </c>
      <c r="F62" s="120">
        <v>36</v>
      </c>
      <c r="G62" s="120">
        <v>36</v>
      </c>
      <c r="H62" s="120">
        <v>36</v>
      </c>
      <c r="I62" s="120">
        <v>42</v>
      </c>
      <c r="J62" s="120">
        <v>42</v>
      </c>
      <c r="K62" s="121">
        <v>42</v>
      </c>
    </row>
    <row r="63" spans="1:12" ht="20.100000000000001" customHeight="1">
      <c r="A63" s="20">
        <v>25</v>
      </c>
      <c r="B63" s="120">
        <v>22</v>
      </c>
      <c r="C63" s="120">
        <v>28</v>
      </c>
      <c r="D63" s="120">
        <v>28</v>
      </c>
      <c r="E63" s="120">
        <v>36</v>
      </c>
      <c r="F63" s="120">
        <v>36</v>
      </c>
      <c r="G63" s="120">
        <v>42</v>
      </c>
      <c r="H63" s="120">
        <v>54</v>
      </c>
      <c r="I63" s="120">
        <v>54</v>
      </c>
      <c r="J63" s="120">
        <v>54</v>
      </c>
      <c r="K63" s="121">
        <v>54</v>
      </c>
    </row>
    <row r="64" spans="1:12" ht="20.100000000000001" customHeight="1">
      <c r="A64" s="20">
        <v>35</v>
      </c>
      <c r="B64" s="120">
        <v>22</v>
      </c>
      <c r="C64" s="120">
        <v>28</v>
      </c>
      <c r="D64" s="120">
        <v>36</v>
      </c>
      <c r="E64" s="120">
        <v>42</v>
      </c>
      <c r="F64" s="120">
        <v>54</v>
      </c>
      <c r="G64" s="120">
        <v>54</v>
      </c>
      <c r="H64" s="120">
        <v>54</v>
      </c>
      <c r="I64" s="120">
        <v>70</v>
      </c>
      <c r="J64" s="120">
        <v>70</v>
      </c>
      <c r="K64" s="121">
        <v>70</v>
      </c>
    </row>
    <row r="65" spans="1:11" ht="20.100000000000001" customHeight="1">
      <c r="A65" s="20">
        <v>50</v>
      </c>
      <c r="B65" s="120">
        <v>22</v>
      </c>
      <c r="C65" s="120">
        <v>36</v>
      </c>
      <c r="D65" s="120">
        <v>54</v>
      </c>
      <c r="E65" s="120">
        <v>54</v>
      </c>
      <c r="F65" s="120">
        <v>70</v>
      </c>
      <c r="G65" s="120">
        <v>70</v>
      </c>
      <c r="H65" s="120">
        <v>70</v>
      </c>
      <c r="I65" s="120">
        <v>82</v>
      </c>
      <c r="J65" s="120">
        <v>82</v>
      </c>
      <c r="K65" s="121">
        <v>82</v>
      </c>
    </row>
    <row r="66" spans="1:11" ht="20.100000000000001" customHeight="1">
      <c r="A66" s="20">
        <v>70</v>
      </c>
      <c r="B66" s="120">
        <v>28</v>
      </c>
      <c r="C66" s="120">
        <v>42</v>
      </c>
      <c r="D66" s="120">
        <v>54</v>
      </c>
      <c r="E66" s="120">
        <v>54</v>
      </c>
      <c r="F66" s="120">
        <v>70</v>
      </c>
      <c r="G66" s="120">
        <v>70</v>
      </c>
      <c r="H66" s="120">
        <v>70</v>
      </c>
      <c r="I66" s="120">
        <v>82</v>
      </c>
      <c r="J66" s="120">
        <v>82</v>
      </c>
      <c r="K66" s="121">
        <v>82</v>
      </c>
    </row>
    <row r="67" spans="1:11" ht="20.100000000000001" customHeight="1">
      <c r="A67" s="20">
        <v>95</v>
      </c>
      <c r="B67" s="120">
        <v>28</v>
      </c>
      <c r="C67" s="120">
        <v>54</v>
      </c>
      <c r="D67" s="120">
        <v>54</v>
      </c>
      <c r="E67" s="120">
        <v>70</v>
      </c>
      <c r="F67" s="120">
        <v>70</v>
      </c>
      <c r="G67" s="120">
        <v>82</v>
      </c>
      <c r="H67" s="120">
        <v>82</v>
      </c>
      <c r="I67" s="120">
        <v>104</v>
      </c>
      <c r="J67" s="120">
        <v>104</v>
      </c>
      <c r="K67" s="121">
        <v>104</v>
      </c>
    </row>
    <row r="68" spans="1:11" ht="20.100000000000001" customHeight="1">
      <c r="A68" s="20">
        <v>120</v>
      </c>
      <c r="B68" s="120">
        <v>36</v>
      </c>
      <c r="C68" s="120">
        <v>54</v>
      </c>
      <c r="D68" s="120">
        <v>54</v>
      </c>
      <c r="E68" s="120">
        <v>70</v>
      </c>
      <c r="F68" s="120">
        <v>70</v>
      </c>
      <c r="G68" s="120">
        <v>82</v>
      </c>
      <c r="H68" s="120">
        <v>82</v>
      </c>
      <c r="I68" s="120">
        <v>104</v>
      </c>
      <c r="J68" s="120"/>
      <c r="K68" s="121"/>
    </row>
    <row r="69" spans="1:11" ht="20.100000000000001" customHeight="1">
      <c r="A69" s="20">
        <v>150</v>
      </c>
      <c r="B69" s="120">
        <v>36</v>
      </c>
      <c r="C69" s="120">
        <v>70</v>
      </c>
      <c r="D69" s="120">
        <v>70</v>
      </c>
      <c r="E69" s="120">
        <v>82</v>
      </c>
      <c r="F69" s="120">
        <v>104</v>
      </c>
      <c r="G69" s="120">
        <v>104</v>
      </c>
      <c r="H69" s="120">
        <v>104</v>
      </c>
      <c r="I69" s="120">
        <v>104</v>
      </c>
      <c r="J69" s="120"/>
      <c r="K69" s="121"/>
    </row>
    <row r="70" spans="1:11" ht="20.100000000000001" customHeight="1">
      <c r="A70" s="20">
        <v>185</v>
      </c>
      <c r="B70" s="120">
        <v>36</v>
      </c>
      <c r="C70" s="120">
        <v>70</v>
      </c>
      <c r="D70" s="120">
        <v>70</v>
      </c>
      <c r="E70" s="120">
        <v>82</v>
      </c>
      <c r="F70" s="120">
        <v>104</v>
      </c>
      <c r="G70" s="120">
        <v>104</v>
      </c>
      <c r="H70" s="120"/>
      <c r="I70" s="120"/>
      <c r="J70" s="120"/>
      <c r="K70" s="121"/>
    </row>
    <row r="71" spans="1:11" ht="20.100000000000001" customHeight="1">
      <c r="A71" s="124">
        <v>240</v>
      </c>
      <c r="B71" s="122">
        <v>42</v>
      </c>
      <c r="C71" s="122">
        <v>82</v>
      </c>
      <c r="D71" s="122">
        <v>82</v>
      </c>
      <c r="E71" s="122">
        <v>104</v>
      </c>
      <c r="F71" s="122">
        <v>104</v>
      </c>
      <c r="G71" s="122">
        <v>104</v>
      </c>
      <c r="H71" s="122"/>
      <c r="I71" s="122"/>
      <c r="J71" s="122"/>
      <c r="K71" s="123"/>
    </row>
  </sheetData>
  <mergeCells count="13">
    <mergeCell ref="A55:A57"/>
    <mergeCell ref="B55:K55"/>
    <mergeCell ref="B57:K57"/>
    <mergeCell ref="A40:A42"/>
    <mergeCell ref="B40:K40"/>
    <mergeCell ref="B42:K42"/>
    <mergeCell ref="A39:F39"/>
    <mergeCell ref="A54:D54"/>
    <mergeCell ref="A2:E2"/>
    <mergeCell ref="B23:K23"/>
    <mergeCell ref="A21:A23"/>
    <mergeCell ref="B21:K21"/>
    <mergeCell ref="A20:D20"/>
  </mergeCells>
  <phoneticPr fontId="1" type="noConversion"/>
  <printOptions horizontalCentered="1"/>
  <pageMargins left="0.39370078740157483" right="0.47244094488188981" top="0.55118110236220474" bottom="0.47244094488188981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F-CV(FR-8)허용전류</vt:lpstr>
      <vt:lpstr>CNCV-F-CV 허용전류</vt:lpstr>
      <vt:lpstr>콘덴샤산정기준</vt:lpstr>
      <vt:lpstr>MOF-TR CT비 산정기준</vt:lpstr>
      <vt:lpstr>전기실 접지</vt:lpstr>
      <vt:lpstr>케이블 허용전류 및 외경</vt:lpstr>
      <vt:lpstr>F-CV 유도전동기</vt:lpstr>
      <vt:lpstr>FR-8 유도전동기</vt:lpstr>
      <vt:lpstr>케이블별 전선관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</dc:creator>
  <cp:lastModifiedBy>Power</cp:lastModifiedBy>
  <cp:lastPrinted>2013-05-15T22:11:13Z</cp:lastPrinted>
  <dcterms:created xsi:type="dcterms:W3CDTF">2013-05-14T07:58:15Z</dcterms:created>
  <dcterms:modified xsi:type="dcterms:W3CDTF">2013-09-10T22:51:14Z</dcterms:modified>
</cp:coreProperties>
</file>